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925" activeTab="8"/>
  </bookViews>
  <sheets>
    <sheet name="2007-2011" sheetId="3" r:id="rId1"/>
    <sheet name="2012" sheetId="4" r:id="rId2"/>
    <sheet name="2013" sheetId="5" r:id="rId3"/>
    <sheet name="2014" sheetId="7" r:id="rId4"/>
    <sheet name="2015" sheetId="8" r:id="rId5"/>
    <sheet name="2016" sheetId="9" r:id="rId6"/>
    <sheet name="2017" sheetId="10" r:id="rId7"/>
    <sheet name="2018" sheetId="11" r:id="rId8"/>
    <sheet name="2019" sheetId="13" r:id="rId9"/>
  </sheets>
  <definedNames>
    <definedName name="_xlnm._FilterDatabase" localSheetId="0" hidden="1">'2007-2011'!$A$4:$H$120</definedName>
    <definedName name="_xlnm._FilterDatabase" localSheetId="1" hidden="1">'2012'!$A$4:$K$53</definedName>
    <definedName name="_xlnm._FilterDatabase" localSheetId="2" hidden="1">'2013'!$A$4:$K$63</definedName>
    <definedName name="_xlnm._FilterDatabase" localSheetId="3" hidden="1">'2014'!$A$4:$K$27</definedName>
    <definedName name="_xlnm._FilterDatabase" localSheetId="4" hidden="1">'2015'!$C$4:$K$15</definedName>
    <definedName name="_xlnm._FilterDatabase" localSheetId="5" hidden="1">'2016'!$A$4:$K$40</definedName>
    <definedName name="_xlnm._FilterDatabase" localSheetId="6" hidden="1">'2017'!$A$4:$K$51</definedName>
    <definedName name="_xlnm._FilterDatabase" localSheetId="7" hidden="1">'2018'!$A$1:$K$54</definedName>
    <definedName name="_xlnm._FilterDatabase" localSheetId="8" hidden="1">'2019'!$A$1:$K$50</definedName>
    <definedName name="wrn.111." hidden="1">{#N/A,#N/A,FALSE,"фільми 2005-2007 (3)"}</definedName>
    <definedName name="_xlnm.Print_Area" localSheetId="0">'2007-2011'!$A$1:$H$120</definedName>
    <definedName name="_xlnm.Print_Area" localSheetId="5">'2016'!$A$1:$K$39</definedName>
    <definedName name="_xlnm.Print_Area" localSheetId="6">'2017'!$A$1:$K$51</definedName>
    <definedName name="_xlnm.Print_Area" localSheetId="7">'2018'!$A$1:$K$54</definedName>
    <definedName name="_xlnm.Print_Area" localSheetId="8">'2019'!$A$1:$K$50</definedName>
  </definedNames>
  <calcPr calcId="191029"/>
</workbook>
</file>

<file path=xl/calcChain.xml><?xml version="1.0" encoding="utf-8"?>
<calcChain xmlns="http://schemas.openxmlformats.org/spreadsheetml/2006/main">
  <c r="G49" i="13" l="1"/>
  <c r="G50" i="13"/>
  <c r="I46" i="13" l="1"/>
  <c r="I48" i="13"/>
  <c r="G7" i="11" l="1"/>
  <c r="G49" i="11"/>
  <c r="G53" i="11"/>
  <c r="G29" i="11"/>
  <c r="G4" i="11"/>
  <c r="G8" i="11"/>
  <c r="G6" i="11"/>
  <c r="G10" i="11"/>
  <c r="G13" i="11"/>
  <c r="G14" i="11"/>
  <c r="G17" i="11"/>
  <c r="G16" i="11"/>
  <c r="G18" i="11"/>
  <c r="K8" i="10"/>
  <c r="I10" i="10"/>
  <c r="K14" i="10"/>
  <c r="I15" i="10"/>
  <c r="G20" i="10"/>
  <c r="G21" i="10"/>
  <c r="G22" i="10"/>
  <c r="G23" i="10"/>
  <c r="G25" i="10"/>
  <c r="G28" i="10"/>
  <c r="G32" i="10"/>
  <c r="G35" i="10"/>
  <c r="G37" i="10"/>
  <c r="G38" i="10"/>
  <c r="G39" i="10"/>
  <c r="G43" i="10"/>
  <c r="G46" i="10"/>
  <c r="I21" i="9"/>
  <c r="I35" i="9"/>
  <c r="K5" i="8"/>
  <c r="K6" i="8"/>
  <c r="I13" i="8"/>
  <c r="K14" i="8"/>
  <c r="I14" i="8"/>
  <c r="J27" i="7"/>
  <c r="I36" i="5"/>
  <c r="I40" i="5"/>
</calcChain>
</file>

<file path=xl/sharedStrings.xml><?xml version="1.0" encoding="utf-8"?>
<sst xmlns="http://schemas.openxmlformats.org/spreadsheetml/2006/main" count="2238" uniqueCount="1127">
  <si>
    <t>Доля фінансової участі</t>
  </si>
  <si>
    <t>Продюсер</t>
  </si>
  <si>
    <t>грн.</t>
  </si>
  <si>
    <t>№ зп</t>
  </si>
  <si>
    <t>Студія</t>
  </si>
  <si>
    <t>Автор сценарію</t>
  </si>
  <si>
    <t>Режисер</t>
  </si>
  <si>
    <t xml:space="preserve"> Дата здачі Фільму</t>
  </si>
  <si>
    <t>Тривалість Фільму (хвилин екранного часу)</t>
  </si>
  <si>
    <t>Укркінохроніка</t>
  </si>
  <si>
    <t>О. Москаленко</t>
  </si>
  <si>
    <t>КП "Контакт"</t>
  </si>
  <si>
    <t>НКХФ</t>
  </si>
  <si>
    <t>Укранімафільм</t>
  </si>
  <si>
    <t>П.Фаренюк</t>
  </si>
  <si>
    <t>С.Шаповалова</t>
  </si>
  <si>
    <t>Н.Кошман</t>
  </si>
  <si>
    <t>Кінематека</t>
  </si>
  <si>
    <t>К.Муратова</t>
  </si>
  <si>
    <t>В.Ямбурський</t>
  </si>
  <si>
    <t>тис. грн.</t>
  </si>
  <si>
    <t>Владика Андрєй</t>
  </si>
  <si>
    <t>О.Янчук</t>
  </si>
  <si>
    <t>Закон (фільм-дебют)</t>
  </si>
  <si>
    <t>Побрехенька (фільм-дебют)</t>
  </si>
  <si>
    <t>Ріка (фільм-дебют)</t>
  </si>
  <si>
    <t>Сільський роман (фільм-дебют)</t>
  </si>
  <si>
    <t>Сашко-реформатор</t>
  </si>
  <si>
    <t>Л.Череватенко</t>
  </si>
  <si>
    <t>В.Потрух</t>
  </si>
  <si>
    <t>Т.Карпінська</t>
  </si>
  <si>
    <t>А.Бєлов</t>
  </si>
  <si>
    <t>О.Уманський</t>
  </si>
  <si>
    <t>С.Тримбач</t>
  </si>
  <si>
    <t>В.Домбровський</t>
  </si>
  <si>
    <t>Зоряна варта</t>
  </si>
  <si>
    <t>В.Свіщев</t>
  </si>
  <si>
    <t>Хай Бог розсудить їх (фільм-дебют)</t>
  </si>
  <si>
    <t>Сповідь (Богородиця під вікном)</t>
  </si>
  <si>
    <t>День переможних( Криза )</t>
  </si>
  <si>
    <t>Одного разу я прокинусь… (повнометражний дебют)</t>
  </si>
  <si>
    <t>В.Ілляшенко</t>
  </si>
  <si>
    <t>В.Яворівський</t>
  </si>
  <si>
    <t>М.Кондратьєва</t>
  </si>
  <si>
    <t>Хто вони - діти „індиго"</t>
  </si>
  <si>
    <t>Четверта хвиля (Vox populi)</t>
  </si>
  <si>
    <t>Де ти, Україно? (Українці, де ми?)</t>
  </si>
  <si>
    <t>Розірвана душа (Загублений рай)</t>
  </si>
  <si>
    <t>Віртуози Ніжина</t>
  </si>
  <si>
    <t>Кairos: важко бути Богомолець</t>
  </si>
  <si>
    <t>Реальний майстер клас</t>
  </si>
  <si>
    <t>В.Хмельницький</t>
  </si>
  <si>
    <t>І.Жук, В.Марченко</t>
  </si>
  <si>
    <t>В.Мельникова</t>
  </si>
  <si>
    <t>К.Крайній</t>
  </si>
  <si>
    <t>В.Олендер</t>
  </si>
  <si>
    <t>Р.Плахов-Модестов</t>
  </si>
  <si>
    <t>Л.Мацко</t>
  </si>
  <si>
    <t>П.Кришталович</t>
  </si>
  <si>
    <t>О.Чепелик</t>
  </si>
  <si>
    <t>О.Самолевська</t>
  </si>
  <si>
    <t>Щаслива Настуня</t>
  </si>
  <si>
    <t>М.Ткачук</t>
  </si>
  <si>
    <t>СвятаМарії Капніст</t>
  </si>
  <si>
    <t>Сибірська кобза (Фієста)</t>
  </si>
  <si>
    <t>Камбоджиєць з Березані</t>
  </si>
  <si>
    <t>Жінки Мирослава</t>
  </si>
  <si>
    <t>Акцент Президента</t>
  </si>
  <si>
    <t>Дострокові вибори 2007</t>
  </si>
  <si>
    <t>Михайло Булгаков-повернення</t>
  </si>
  <si>
    <t>Василь Цвіркунов</t>
  </si>
  <si>
    <t xml:space="preserve">Запали свічу </t>
  </si>
  <si>
    <t>Голодомор 1933. Свідчить Є.М.Дубінина</t>
  </si>
  <si>
    <t>Голодомор 1933. Свідчить М.М.Виноградова</t>
  </si>
  <si>
    <t>Голодомор 1933. Свідчить О.О.Сизоненко</t>
  </si>
  <si>
    <t>Голодомор 1933. Свідчить В.Г.Кулініч</t>
  </si>
  <si>
    <t>Голодомор 1933. Свідчить Плавчак</t>
  </si>
  <si>
    <t>Голодомор 1933. Свідчить Захарченко</t>
  </si>
  <si>
    <t>Голодомор 1933. Свідчить Гречко</t>
  </si>
  <si>
    <t>Голодомор 1933. Свідчить Носач</t>
  </si>
  <si>
    <t>Голодомор 1933. Свідчить Тесля</t>
  </si>
  <si>
    <t>Голодомор 1933. Свідчить Набок</t>
  </si>
  <si>
    <t>Голодомор 1933. Свідчить Ступалова-Козирь</t>
  </si>
  <si>
    <t>Голодомор 1933. Свідчить Волинець</t>
  </si>
  <si>
    <t>Голодомор 1933. Свідчить Попель</t>
  </si>
  <si>
    <t>Голодомор 1933. Свідчить Кулаковська</t>
  </si>
  <si>
    <t>Голодомор 1933. Свідчить Матвієнко</t>
  </si>
  <si>
    <t>Голодомор 1933. Свідчить Бєгун</t>
  </si>
  <si>
    <t>Голодомор 1933. Свідчить Москалевська</t>
  </si>
  <si>
    <t>Голодомор 1933. Свідчить Кухарчук</t>
  </si>
  <si>
    <t>Голодомор 1933. Свідчить Ющенко</t>
  </si>
  <si>
    <t>Н.Бондаренко</t>
  </si>
  <si>
    <t>В.Васеленко</t>
  </si>
  <si>
    <t>Г.Яровенко</t>
  </si>
  <si>
    <t>В.Колодяжний</t>
  </si>
  <si>
    <t>З.Фурмонова</t>
  </si>
  <si>
    <t>Д.Сирих</t>
  </si>
  <si>
    <t>Шаповалова С.</t>
  </si>
  <si>
    <t>В.Васильєв</t>
  </si>
  <si>
    <t>О.Мохнатко</t>
  </si>
  <si>
    <t>Долі (5 фільмів)Марія Микитівна Виноградова</t>
  </si>
  <si>
    <t>Долі. Петро Максимович Кухарчук</t>
  </si>
  <si>
    <t>Долі. Марія Василівна Балас</t>
  </si>
  <si>
    <t>Долі. Євдокія Михайлівна Дубініна</t>
  </si>
  <si>
    <t>Долі. Валентина Гаврилівна Кулинич</t>
  </si>
  <si>
    <t>Врятуй і збережи</t>
  </si>
  <si>
    <t>Театральний роман</t>
  </si>
  <si>
    <t>Чарівний горох</t>
  </si>
  <si>
    <t>Червона жабка</t>
  </si>
  <si>
    <t>Є.Сивокінь</t>
  </si>
  <si>
    <t>С.Куценко</t>
  </si>
  <si>
    <t>О.Карпус</t>
  </si>
  <si>
    <t>Я.Руденко-Шведова</t>
  </si>
  <si>
    <t>М.С.Дяченко</t>
  </si>
  <si>
    <t>М.Медвєдь</t>
  </si>
  <si>
    <t xml:space="preserve">Одеська кіностудія </t>
  </si>
  <si>
    <t>Сапери</t>
  </si>
  <si>
    <t>С.Сергієв</t>
  </si>
  <si>
    <t>В.Кустод, Б.Щербаков</t>
  </si>
  <si>
    <t>Дві долі</t>
  </si>
  <si>
    <t>Десята муза в Україні</t>
  </si>
  <si>
    <t>Марія і Марфа</t>
  </si>
  <si>
    <t>Мольфар</t>
  </si>
  <si>
    <t>Петро Могила</t>
  </si>
  <si>
    <t>Діалоги. В.Сильвестров (Втілення музикою)</t>
  </si>
  <si>
    <t>С.Степаненко</t>
  </si>
  <si>
    <t>Н.Патракова</t>
  </si>
  <si>
    <t>О.Моргунець</t>
  </si>
  <si>
    <t>О.Брюховецька</t>
  </si>
  <si>
    <t>О.Столяров</t>
  </si>
  <si>
    <t>Іван Драч</t>
  </si>
  <si>
    <t>Якутовичі</t>
  </si>
  <si>
    <t>О.Волоткевич</t>
  </si>
  <si>
    <t>Ю.Лазаревська</t>
  </si>
  <si>
    <t>Євген Деслав</t>
  </si>
  <si>
    <t>О.Фролов</t>
  </si>
  <si>
    <t>О.Фролов, І.Шкурін</t>
  </si>
  <si>
    <t>М.Ільїнський</t>
  </si>
  <si>
    <t>Лялька</t>
  </si>
  <si>
    <t>С.Четвертков</t>
  </si>
  <si>
    <t>Мелодія для шарманки</t>
  </si>
  <si>
    <t>Р.Ібрагимбеков,Р.Балаян</t>
  </si>
  <si>
    <t>Р.Балаян</t>
  </si>
  <si>
    <t>В.Зуєв</t>
  </si>
  <si>
    <t>ТОВ "Новаторфільм"</t>
  </si>
  <si>
    <t>Хочу бути твердим</t>
  </si>
  <si>
    <t>С.Куценко, С.Коваль</t>
  </si>
  <si>
    <t>С.Коваль</t>
  </si>
  <si>
    <t>Меніни</t>
  </si>
  <si>
    <t>І.Подольчак</t>
  </si>
  <si>
    <t>ПП"КІНпродакшен"</t>
  </si>
  <si>
    <t xml:space="preserve">Наша мова </t>
  </si>
  <si>
    <t>І.Купрій</t>
  </si>
  <si>
    <t>Крила метелика</t>
  </si>
  <si>
    <t>О.Балагура</t>
  </si>
  <si>
    <t>Ю.Терещенко, О. і Т.Унгурян</t>
  </si>
  <si>
    <t>Ю.Терещенко</t>
  </si>
  <si>
    <t>Прикольна казка (Як Милана долю шукала)</t>
  </si>
  <si>
    <t>В.Гатті</t>
  </si>
  <si>
    <t>Р.Ширман</t>
  </si>
  <si>
    <t>Не один дома (Чудеса бувають)</t>
  </si>
  <si>
    <t>О.Фетісова</t>
  </si>
  <si>
    <t>Михайловський Золотоверхий монастир</t>
  </si>
  <si>
    <t>ТОВ "Телекон"</t>
  </si>
  <si>
    <t>Є.Шафранський, І.Кобрин</t>
  </si>
  <si>
    <t>І.Кобрин</t>
  </si>
  <si>
    <t>ТОВ"Стожари"</t>
  </si>
  <si>
    <t>Свіча Джеймса Мейса</t>
  </si>
  <si>
    <t>І.Каблак</t>
  </si>
  <si>
    <t>Б.Квашньов</t>
  </si>
  <si>
    <t>Непрощені. Павло Скоропадський</t>
  </si>
  <si>
    <t>О. Завгородняя</t>
  </si>
  <si>
    <t>Є.Хворостянко</t>
  </si>
  <si>
    <t>Хлібна гільйотина (Німий передзвін)</t>
  </si>
  <si>
    <t>Кримінальна справа Юхима Михайліва</t>
  </si>
  <si>
    <t>ПП "Інспірейшн філмз"</t>
  </si>
  <si>
    <t>Пейзаж після мору (Мор)</t>
  </si>
  <si>
    <t>М.Сущева</t>
  </si>
  <si>
    <t>Країна людей (Політвязні)</t>
  </si>
  <si>
    <t>І.Павлічук</t>
  </si>
  <si>
    <t>Г.Криворчук</t>
  </si>
  <si>
    <t>В.Вітер</t>
  </si>
  <si>
    <t>Доріан Супін</t>
  </si>
  <si>
    <t>М.Шаєвич, О.Янчук</t>
  </si>
  <si>
    <t>А.Руденко</t>
  </si>
  <si>
    <t>Олег Пінчук.Скульптор(Метаморфози Пінчука)</t>
  </si>
  <si>
    <t>М.Слабошпицький</t>
  </si>
  <si>
    <t>М.Галунга</t>
  </si>
  <si>
    <t>А.Калугін</t>
  </si>
  <si>
    <t>Відкриття меморіалу памяті жертв голодомору 1933 р.</t>
  </si>
  <si>
    <t>Голодомор 1933. Свідчить Манджеран</t>
  </si>
  <si>
    <t>О.Давиденко</t>
  </si>
  <si>
    <t>Костянтин Степанков (4 фільма)</t>
  </si>
  <si>
    <t>Земляни (Хор)</t>
  </si>
  <si>
    <t>Дотик до таємниці. Фільм 2. (Таємниці Києво-печерської лаври. Фільм 5. Бог )</t>
  </si>
  <si>
    <t>Маленький-великий пес (Маленький-великий фінік)</t>
  </si>
  <si>
    <t>С.Рузінська</t>
  </si>
  <si>
    <t>Л.Московчук (Ткачикова)</t>
  </si>
  <si>
    <t>вид</t>
  </si>
  <si>
    <t>Назва фільму</t>
  </si>
  <si>
    <t>Запорожець за Дунаєм</t>
  </si>
  <si>
    <t>В.Муратова, М.Засєєв - Руденко</t>
  </si>
  <si>
    <t>М.Засеєв-Руденко, О.Ковальова</t>
  </si>
  <si>
    <t>С. Четвертков</t>
  </si>
  <si>
    <t xml:space="preserve">Є. Нейман </t>
  </si>
  <si>
    <t>ПП "Інтерфільм"</t>
  </si>
  <si>
    <t>Здійснення бажань (2 ч., колір)</t>
  </si>
  <si>
    <t>Є.Коваленко</t>
  </si>
  <si>
    <t>Р.Літвінова, Є.Голубенко</t>
  </si>
  <si>
    <t>Приблуда фільм-дебют</t>
  </si>
  <si>
    <t>М.Іллєнко</t>
  </si>
  <si>
    <t>Р.Бровко</t>
  </si>
  <si>
    <t>Весняний наступ</t>
  </si>
  <si>
    <t>Згадує ветеран</t>
  </si>
  <si>
    <t>До 100 річчя С.П.Корольова</t>
  </si>
  <si>
    <t>Голод</t>
  </si>
  <si>
    <t>П. Фаренюк</t>
  </si>
  <si>
    <t>Чорний колір порятунку (3 ч.колір)</t>
  </si>
  <si>
    <t>Є.Шаботенко</t>
  </si>
  <si>
    <t>В. Хмельницький</t>
  </si>
  <si>
    <t>ігровий</t>
  </si>
  <si>
    <t>ТОВ "Аратта тур Карпати"</t>
  </si>
  <si>
    <t>Знімалося кіно</t>
  </si>
  <si>
    <t>В.Василенко, П.Олар</t>
  </si>
  <si>
    <t>П.Олар</t>
  </si>
  <si>
    <t>Святослав Гординський. Повернення</t>
  </si>
  <si>
    <t>Оh, Paris!</t>
  </si>
  <si>
    <t>О.Лєбець</t>
  </si>
  <si>
    <t>О.Шмигун</t>
  </si>
  <si>
    <t>Моя країна - Україна!</t>
  </si>
  <si>
    <t>О.Васнюк</t>
  </si>
  <si>
    <t>Хто помре сьогодні</t>
  </si>
  <si>
    <t>В.Гресь</t>
  </si>
  <si>
    <t>неігровий</t>
  </si>
  <si>
    <t xml:space="preserve">анімаційний </t>
  </si>
  <si>
    <t>анімаційний</t>
  </si>
  <si>
    <t>Гайдамака (ф-д)</t>
  </si>
  <si>
    <t>В.Іваницький</t>
  </si>
  <si>
    <t>Хронікер на хвилях хроніки та "Укркінохроніки"</t>
  </si>
  <si>
    <t>З.Фурманова</t>
  </si>
  <si>
    <t>Н.Патрокова</t>
  </si>
  <si>
    <t>Польові випробування української вдачі</t>
  </si>
  <si>
    <t>О.Азарова</t>
  </si>
  <si>
    <t>В.Атременко</t>
  </si>
  <si>
    <t>Таємна свобода</t>
  </si>
  <si>
    <t>КП "Кіностудія "Контакт" НСКУ</t>
  </si>
  <si>
    <t>Л.Лємєшева</t>
  </si>
  <si>
    <t>С.Лисенко</t>
  </si>
  <si>
    <t>ТОВ "СОТА Синема Груп"</t>
  </si>
  <si>
    <t>У суботу</t>
  </si>
  <si>
    <t>О.Міндадзе</t>
  </si>
  <si>
    <t>Моя країна-Україна</t>
  </si>
  <si>
    <t>ТОВ "Гармата фільм"</t>
  </si>
  <si>
    <t xml:space="preserve">Звичайна справа (А Ви граєте в шахи?) </t>
  </si>
  <si>
    <t>В.Васянович, Мачей Собещанський</t>
  </si>
  <si>
    <t>В.Васянович</t>
  </si>
  <si>
    <t>ТОВ "Інсайтмедиа продюсерський" центр</t>
  </si>
  <si>
    <t>Той, що пройшов крізь вогонь</t>
  </si>
  <si>
    <t>М.Іллєнко, К.Коновалов, Д.Замрій</t>
  </si>
  <si>
    <t>Назва Фільму</t>
  </si>
  <si>
    <t>Фактична вар-ть</t>
  </si>
  <si>
    <t>Держкіно</t>
  </si>
  <si>
    <t>"Звичайна справа" ("А Ви граєте в шахи")</t>
  </si>
  <si>
    <t>М.Собещанська М.Собещанський В.Васянович І. Мислицька</t>
  </si>
  <si>
    <t>ігров.</t>
  </si>
  <si>
    <t>ЗАТ "Одеська кіностудія"</t>
  </si>
  <si>
    <t>"Кохати чи вбити" (".Ua")</t>
  </si>
  <si>
    <t>Д. Головков   А. Максименко Д. Замрій</t>
  </si>
  <si>
    <t>В. Новак</t>
  </si>
  <si>
    <t>"Моя країна - Україна"     (17-20 серії)</t>
  </si>
  <si>
    <t>С. Могильний С. Коваль        С. Лірник          О. Карпус</t>
  </si>
  <si>
    <t>"Моя країна - Україна"     (21-24 серії)</t>
  </si>
  <si>
    <t>С. Могильний С. Конощук      О. Карпус</t>
  </si>
  <si>
    <t>ДП НКХФ ім. О. Довженко</t>
  </si>
  <si>
    <t>"Фата Моргана"</t>
  </si>
  <si>
    <t>О. Бортняк</t>
  </si>
  <si>
    <t>ДП Укркінохроніка</t>
  </si>
  <si>
    <t>"Мала сцена Франківців"</t>
  </si>
  <si>
    <t>Д. Шевчук</t>
  </si>
  <si>
    <t>"Космічному агенству України 20 років"</t>
  </si>
  <si>
    <t>А.Квітень</t>
  </si>
  <si>
    <t>"Сергій Чепік"</t>
  </si>
  <si>
    <t>Л. Мацко</t>
  </si>
  <si>
    <t>"Борис Олійник. Вимір життя"</t>
  </si>
  <si>
    <t>О. Гришко</t>
  </si>
  <si>
    <t>"Відкриття храму кінохроніки"</t>
  </si>
  <si>
    <t>О. Завгородня</t>
  </si>
  <si>
    <t>"Метелик"</t>
  </si>
  <si>
    <t>М. Буйницький</t>
  </si>
  <si>
    <t>ТОВ "435 Філмс"</t>
  </si>
  <si>
    <t>Істальгія ("Той же шлях")</t>
  </si>
  <si>
    <t>Д. Онищенко</t>
  </si>
  <si>
    <t>"Арка спасіння"</t>
  </si>
  <si>
    <t>А. Гришко</t>
  </si>
  <si>
    <t>"Планка майстерності"</t>
  </si>
  <si>
    <t>Д.Шевчук</t>
  </si>
  <si>
    <t>ТОВ "Кіностудія ДЮФ ім. Ханжонкова"</t>
  </si>
  <si>
    <t>"Ескімоска"</t>
  </si>
  <si>
    <t>О. Шапарєв</t>
  </si>
  <si>
    <t>"Пам'ятник матері-вдові"</t>
  </si>
  <si>
    <t>"Третій Одеський МКФ"</t>
  </si>
  <si>
    <t>"Мамо, я льотчика люблю"</t>
  </si>
  <si>
    <t>В.Мельник</t>
  </si>
  <si>
    <t>О.Ігнатуша</t>
  </si>
  <si>
    <t>"Євро-2012. Імідж України"</t>
  </si>
  <si>
    <t>"Час життя об'єкта в кадрі"</t>
  </si>
  <si>
    <t>О.Балагура,С. Зінов'єва</t>
  </si>
  <si>
    <t>ТОВ "Артхауз трафік"</t>
  </si>
  <si>
    <t>"Укрїна Good bye!"</t>
  </si>
  <si>
    <t>кіноальманах</t>
  </si>
  <si>
    <t>16 новел</t>
  </si>
  <si>
    <t>"Красна Маланка"</t>
  </si>
  <si>
    <t>Д. Сухолиткий-Собчук</t>
  </si>
  <si>
    <t>"Золото Лондона"</t>
  </si>
  <si>
    <t>"Незабутній Богдан Ступка"</t>
  </si>
  <si>
    <t>"Музей історії Києва"</t>
  </si>
  <si>
    <t>ФОП Журженко</t>
  </si>
  <si>
    <t>"Ваня"</t>
  </si>
  <si>
    <t>О.Артеменко, І. Тимченко</t>
  </si>
  <si>
    <t>О.Артеменко</t>
  </si>
  <si>
    <t>"Свята пам'ять єднає"</t>
  </si>
  <si>
    <t>В.Телипенко</t>
  </si>
  <si>
    <t>"Я-Коховчанин. О. Довженко"</t>
  </si>
  <si>
    <t>ТОВ "Гармата фільм продакшн"</t>
  </si>
  <si>
    <t>"Присмерки"("Корова" "Трактор")</t>
  </si>
  <si>
    <t>В.М. Васянович</t>
  </si>
  <si>
    <t>"Чигирин - 500"</t>
  </si>
  <si>
    <t>"Лірик і Патріот"</t>
  </si>
  <si>
    <t>"Нормандія у живописі"</t>
  </si>
  <si>
    <t>"Мистецкий Арсенал"</t>
  </si>
  <si>
    <t>"Дивосвіт майстра Пінзеля"</t>
  </si>
  <si>
    <t>"Магіка-Фільм"</t>
  </si>
  <si>
    <t>"Поза Євро"</t>
  </si>
  <si>
    <t>"Реформи у кіногалузі України"</t>
  </si>
  <si>
    <t>"Університет третього покоління"</t>
  </si>
  <si>
    <t>ДП "Національна кінематика України"</t>
  </si>
  <si>
    <t>Як у село приїхало кіно (Та, що мріяла літати)</t>
  </si>
  <si>
    <t>К.М. Крайній</t>
  </si>
  <si>
    <t>А.Головіна</t>
  </si>
  <si>
    <t>"Іоан Пінзель. Перший у Луврі"</t>
  </si>
  <si>
    <t>"Стартує парламент -2012"</t>
  </si>
  <si>
    <t>ТОВ "Директорія кіно"</t>
  </si>
  <si>
    <t>"Помин"</t>
  </si>
  <si>
    <t>І. Цілик</t>
  </si>
  <si>
    <t>"Перший крок у хмарах"</t>
  </si>
  <si>
    <t>А.Горлова</t>
  </si>
  <si>
    <t>ФОП Сердюк М.Г.</t>
  </si>
  <si>
    <t>"Дорога"</t>
  </si>
  <si>
    <t>М.Ксєнда, І.Тімшин</t>
  </si>
  <si>
    <t>М.Ксєнда</t>
  </si>
  <si>
    <t>МГО   "Центр.Прип'ять.Ком"</t>
  </si>
  <si>
    <t>"Перекатиполе"</t>
  </si>
  <si>
    <t>І-В.Сергієнко</t>
  </si>
  <si>
    <t>ФОП Волинщиков В'ячеслав Юрійович</t>
  </si>
  <si>
    <t>"Уроки Української"</t>
  </si>
  <si>
    <t>О.Войтенко, Р.Батицький</t>
  </si>
  <si>
    <t xml:space="preserve"> Р.Батицький</t>
  </si>
  <si>
    <t>"Ательє"</t>
  </si>
  <si>
    <t>"Людина є таємниця"</t>
  </si>
  <si>
    <t>М.Мамедов</t>
  </si>
  <si>
    <t>Ю. Гоголь</t>
  </si>
  <si>
    <t>анім.</t>
  </si>
  <si>
    <t>неігров</t>
  </si>
  <si>
    <t>лтм</t>
  </si>
  <si>
    <t>неігр.</t>
  </si>
  <si>
    <t>С. Могильний, С. Коваль, О. Карпус, Н. Скрябіна</t>
  </si>
  <si>
    <t>С. Могильний, С. Коваль, О. Несиненко, О.Карпус</t>
  </si>
  <si>
    <t>М.Ю. Нікітюк</t>
  </si>
  <si>
    <t xml:space="preserve">Ю.Гонтарук </t>
  </si>
  <si>
    <t>Артеменко М.</t>
  </si>
  <si>
    <t>12, 08</t>
  </si>
  <si>
    <t>ТОВ "Гагарін медіа"</t>
  </si>
  <si>
    <t>Д.Томашпольський</t>
  </si>
  <si>
    <t>Село, в якому народжуються казки</t>
  </si>
  <si>
    <t>В.Образ</t>
  </si>
  <si>
    <t>Олексій Курилко: земля обертається зі скрипом</t>
  </si>
  <si>
    <t>Ходжашвілі Ольга</t>
  </si>
  <si>
    <t>Сирих Данило</t>
  </si>
  <si>
    <t>ТОВ "Новатор фільм"</t>
  </si>
  <si>
    <t>ДП "Національна кінематека"</t>
  </si>
  <si>
    <t>"Маскарад (Жага)"</t>
  </si>
  <si>
    <t>Лолі калі шуба (Табір)</t>
  </si>
  <si>
    <t>ТОВ "Край Кінема"</t>
  </si>
  <si>
    <t>Гамер</t>
  </si>
  <si>
    <t>О. Сенцов</t>
  </si>
  <si>
    <t>ДП НКХФ ім. О. Довженка</t>
  </si>
  <si>
    <t>Загублене місто</t>
  </si>
  <si>
    <t>Гресь М.</t>
  </si>
  <si>
    <t>Потрух В.</t>
  </si>
  <si>
    <t>Такі красиві люди</t>
  </si>
  <si>
    <t>Мойсеєв Д.</t>
  </si>
  <si>
    <t>Жуйка</t>
  </si>
  <si>
    <t>Макарчук О.</t>
  </si>
  <si>
    <t>ТОВ "Татофільм"</t>
  </si>
  <si>
    <t>Люби мене</t>
  </si>
  <si>
    <t>Марина Горбач, Мехмет Багадир Ер</t>
  </si>
  <si>
    <t>ДП НКХФ ім. О Довженка</t>
  </si>
  <si>
    <t>Крапка в кінці роману</t>
  </si>
  <si>
    <t>А.Курков</t>
  </si>
  <si>
    <t>Макарченко А.</t>
  </si>
  <si>
    <t>ДП Укранімафільм</t>
  </si>
  <si>
    <t>№201 (Корова)</t>
  </si>
  <si>
    <t>О.Педан</t>
  </si>
  <si>
    <t>Лежень</t>
  </si>
  <si>
    <t>Л.Москавчук (Ткачикова)</t>
  </si>
  <si>
    <t>Літа мої</t>
  </si>
  <si>
    <t>Гончаров В., Кирич Є.І.</t>
  </si>
  <si>
    <t xml:space="preserve">Солов'ї - солов'ї </t>
  </si>
  <si>
    <t>О. Рожен, П. Рожен</t>
  </si>
  <si>
    <t>А.Рожен</t>
  </si>
  <si>
    <t>Дідочок задумав женитися</t>
  </si>
  <si>
    <t>Ю. Борисенко</t>
  </si>
  <si>
    <t>5, 40</t>
  </si>
  <si>
    <t>ТОВ Фреш продакшн</t>
  </si>
  <si>
    <t>І Бог зробив крок у порожнечу</t>
  </si>
  <si>
    <t>Заза Буадзе</t>
  </si>
  <si>
    <t>Позитив</t>
  </si>
  <si>
    <t>П.Головко</t>
  </si>
  <si>
    <t>Птахи</t>
  </si>
  <si>
    <t>І.Смірнова</t>
  </si>
  <si>
    <t>Параджанов</t>
  </si>
  <si>
    <t>Р.Ширман,О.Фетісова</t>
  </si>
  <si>
    <t>О.Фетісова, С. Аведікіан</t>
  </si>
  <si>
    <t>F 63.9 Хвороба кохання</t>
  </si>
  <si>
    <t xml:space="preserve">Д.Томашпольский </t>
  </si>
  <si>
    <t>ТОВ "Кінофабрика"</t>
  </si>
  <si>
    <t>Ломбард</t>
  </si>
  <si>
    <t>Любомир Кобильчук</t>
  </si>
  <si>
    <t>Бабай (Хто боїться дядечка Бабая?)</t>
  </si>
  <si>
    <t>В.Шинкарев</t>
  </si>
  <si>
    <t>Медвідь М.</t>
  </si>
  <si>
    <t>ТОВ "Інсайтмедиа" продюсерський  центр</t>
  </si>
  <si>
    <t>Іван Сила</t>
  </si>
  <si>
    <t>В.Андрієнко</t>
  </si>
  <si>
    <t>ТОВ "ПРОНТО ФІЛЬМ"</t>
  </si>
  <si>
    <t>Брати. Остання сповідь</t>
  </si>
  <si>
    <t>Трофіменко В.</t>
  </si>
  <si>
    <t>ТОВ "Маркус Фільм"</t>
  </si>
  <si>
    <t>Крамниця співочих птахів (Птаха щастя)</t>
  </si>
  <si>
    <t>Лавренішин А.В.</t>
  </si>
  <si>
    <t>ТОВ "Патріот-Фільм"</t>
  </si>
  <si>
    <t>Лука (Діамантовий хрест)</t>
  </si>
  <si>
    <t>Маслобойщиков С.</t>
  </si>
  <si>
    <t>Пархоменко О.А.</t>
  </si>
  <si>
    <t>Денисія. Світи Володимира Денисенка (Отаман українського кіно)</t>
  </si>
  <si>
    <t>О. Денисенко</t>
  </si>
  <si>
    <t>Креденс</t>
  </si>
  <si>
    <t>В.Васянович, І.Мислицька</t>
  </si>
  <si>
    <t>Поводир (Кобзарі)</t>
  </si>
  <si>
    <t>Л.Санін</t>
  </si>
  <si>
    <t>Підніми мені вії (Шлях до вершини)</t>
  </si>
  <si>
    <t>ДП "Укркінохроніка"</t>
  </si>
  <si>
    <t>У затишку білих акацій</t>
  </si>
  <si>
    <t>Пам'ятник, який створив Лук'ян (Дім, який побудував Лук'ян)</t>
  </si>
  <si>
    <t>ТОВ "Ноосфера"</t>
  </si>
  <si>
    <t>Інь, і що з цим робити</t>
  </si>
  <si>
    <t>Я. Хорошун</t>
  </si>
  <si>
    <t>ТОВ "Гуліверсінема"</t>
  </si>
  <si>
    <t>К. Башкіна Жолдак</t>
  </si>
  <si>
    <t>О. Бобало-Яремчук</t>
  </si>
  <si>
    <t>Дніпровська балада</t>
  </si>
  <si>
    <t>Л.Мужук</t>
  </si>
  <si>
    <t>4 Конкурс кінопроектів</t>
  </si>
  <si>
    <t>Біль втрати. Микола Мащенко</t>
  </si>
  <si>
    <t>П'ята висота</t>
  </si>
  <si>
    <t>Ювілей хрещення Русі</t>
  </si>
  <si>
    <t>Лінія Вотан (Ключ від воріт Криму)</t>
  </si>
  <si>
    <t xml:space="preserve"> Сила духу Дарини Безкостої</t>
  </si>
  <si>
    <t>Рік дитячої творчості в Україні</t>
  </si>
  <si>
    <t>Захистники Вітчизни</t>
  </si>
  <si>
    <t>Вигадка</t>
  </si>
  <si>
    <t>К.Чепік</t>
  </si>
  <si>
    <t>Пригоди Котигорошка і його друзів</t>
  </si>
  <si>
    <t>Я.Смирнова</t>
  </si>
  <si>
    <t>Це я (Ріпка)</t>
  </si>
  <si>
    <t>Г.Акулевич, О.Фіалко</t>
  </si>
  <si>
    <t>Г.Акулевич</t>
  </si>
  <si>
    <t>Гості мого дому</t>
  </si>
  <si>
    <t>О.Федченко</t>
  </si>
  <si>
    <t>Бекендор</t>
  </si>
  <si>
    <t>Харченко А.В.</t>
  </si>
  <si>
    <t>Чи є життя на Марсі?</t>
  </si>
  <si>
    <t>Валерій Ламах. Коло життя.</t>
  </si>
  <si>
    <t>А. Сирих</t>
  </si>
  <si>
    <t>Лариса Кадочникова. Автопортрет</t>
  </si>
  <si>
    <t>Д. Томашпольський</t>
  </si>
  <si>
    <t>Д. Томашпольський, Л. Кадочникова</t>
  </si>
  <si>
    <t>ТОВ "ІнсайтМедІа"</t>
  </si>
  <si>
    <t>О. Рожен</t>
  </si>
  <si>
    <t>А. Рожен</t>
  </si>
  <si>
    <t>ТОВ "Візіт Сінема"</t>
  </si>
  <si>
    <t>П. Мащенко</t>
  </si>
  <si>
    <t>ТОВ "Артхаус Трафік"</t>
  </si>
  <si>
    <t>Зелена кофта</t>
  </si>
  <si>
    <t>В.Тихий</t>
  </si>
  <si>
    <t>ТОВ «Студія «Червоний собака»</t>
  </si>
  <si>
    <t>Дівчинка з риб’ячим хвостом</t>
  </si>
  <si>
    <t>Мельніченко С.</t>
  </si>
  <si>
    <t>Алкоголічка</t>
  </si>
  <si>
    <t>Не менше 50 кг</t>
  </si>
  <si>
    <t xml:space="preserve"> Я - мобер</t>
  </si>
  <si>
    <t>"Моя країна - Україна" (25-26 серії)</t>
  </si>
  <si>
    <t xml:space="preserve"> О.Дем'яненко</t>
  </si>
  <si>
    <t>ТОВ "Укркіно"</t>
  </si>
  <si>
    <t>Трубач</t>
  </si>
  <si>
    <t>А.Матешко</t>
  </si>
  <si>
    <t>Я тебе знаю</t>
  </si>
  <si>
    <t>М.Понамарьова, Л.Бровченко</t>
  </si>
  <si>
    <t>М.Понамарьова</t>
  </si>
  <si>
    <t>Листопад</t>
  </si>
  <si>
    <t>М.Нікітюк, М.Кондакова</t>
  </si>
  <si>
    <t>М.Кондакова</t>
  </si>
  <si>
    <t>ДП "Національна кінематека України"</t>
  </si>
  <si>
    <t>Жива ватра</t>
  </si>
  <si>
    <t>О.Костюк</t>
  </si>
  <si>
    <t>неігр</t>
  </si>
  <si>
    <t>Ніжність</t>
  </si>
  <si>
    <t>А.Максимчук</t>
  </si>
  <si>
    <t>ігр деб</t>
  </si>
  <si>
    <t xml:space="preserve">Давай не сьогодні </t>
  </si>
  <si>
    <t>Х.Сиволап</t>
  </si>
  <si>
    <t>ТОВ Продакш №1"</t>
  </si>
  <si>
    <t>Кобзар (Шевченко)</t>
  </si>
  <si>
    <t xml:space="preserve">С.Сотниченко,Т.Ткаченко </t>
  </si>
  <si>
    <t>Т.Ткаченко</t>
  </si>
  <si>
    <t>К.Степанков (Трилогія)</t>
  </si>
  <si>
    <t>Ігор Шамо. Постлюдія (Мій тато композитор)</t>
  </si>
  <si>
    <t>ДП "Національна кіностудія художніх фільмів імені О.Довженка"</t>
  </si>
  <si>
    <t>Віолончель (фільм-дебют)</t>
  </si>
  <si>
    <t xml:space="preserve">М.Степанська </t>
  </si>
  <si>
    <t xml:space="preserve">О.Моргунець-Ісаєнко </t>
  </si>
  <si>
    <t xml:space="preserve">Експедиція </t>
  </si>
  <si>
    <t>К.Коновалов</t>
  </si>
  <si>
    <t>ДП "Українська студія хронікально-документальних фільмів"</t>
  </si>
  <si>
    <t>Тарас Шевченко. Идентифікація (до 200 річчя Т.Шевченко)</t>
  </si>
  <si>
    <t>В.Пузій</t>
  </si>
  <si>
    <t>С.Проскурня</t>
  </si>
  <si>
    <t>ТОВ "Кінокомпанія "Магіка-фільм"</t>
  </si>
  <si>
    <t>Райдуга над Каракумами</t>
  </si>
  <si>
    <t>В.Балаян</t>
  </si>
  <si>
    <t>Голівуд над Дніпром</t>
  </si>
  <si>
    <t>С.Цалик, О.Чорний, Д.Іванов</t>
  </si>
  <si>
    <t>О.Чорний</t>
  </si>
  <si>
    <t>Вільні люди (Таїна кобзарьського цеху)</t>
  </si>
  <si>
    <t>Інавгурація Президента України</t>
  </si>
  <si>
    <t>лм</t>
  </si>
  <si>
    <t>ТОВ "Студія ТВ+"</t>
  </si>
  <si>
    <t>Бєрци</t>
  </si>
  <si>
    <t>В.Маковій</t>
  </si>
  <si>
    <t>А.Литвиненко</t>
  </si>
  <si>
    <t>Вагріч і чорний квадрат</t>
  </si>
  <si>
    <t>А.Загданський</t>
  </si>
  <si>
    <t>Плем’я</t>
  </si>
  <si>
    <t>М. Слабошпицький</t>
  </si>
  <si>
    <t>ДП "Українська студія анімаційних фільмів"</t>
  </si>
  <si>
    <t>Халабудка</t>
  </si>
  <si>
    <t>Н. Гузєєва</t>
  </si>
  <si>
    <t>М.Депоян</t>
  </si>
  <si>
    <t>ТОВ "Трембіта фільм"</t>
  </si>
  <si>
    <t>Політ золотої мушки (Хроніки)</t>
  </si>
  <si>
    <t>І.Кравчишин</t>
  </si>
  <si>
    <t>Олександру Довженку - 120</t>
  </si>
  <si>
    <t>анім</t>
  </si>
  <si>
    <t>Кіностарт - 2015. Стратегія і тактика</t>
  </si>
  <si>
    <t>Рік завершення</t>
  </si>
  <si>
    <t>Лист з минулого (Грант Президента)</t>
  </si>
  <si>
    <t>Вчитель німецької (Грант Президента)</t>
  </si>
  <si>
    <t>Структура кави, або "Абзац..." (Грант Президента)</t>
  </si>
  <si>
    <t>"+18" (Грант Президента)</t>
  </si>
  <si>
    <t>"Один" (Грант Президента)</t>
  </si>
  <si>
    <t>ТОВ "Студія "Кінороб"</t>
  </si>
  <si>
    <t>ігр</t>
  </si>
  <si>
    <t>Під електричними хмарами</t>
  </si>
  <si>
    <t>ТОВ "Лінкед фільмс"</t>
  </si>
  <si>
    <t>Незламна</t>
  </si>
  <si>
    <t>Мій хлопчику</t>
  </si>
  <si>
    <t>ТОВ Продакшн №1"</t>
  </si>
  <si>
    <t>Т.Денисенко</t>
  </si>
  <si>
    <t>Атракціон</t>
  </si>
  <si>
    <t xml:space="preserve">М. Данкевич, Є. Олесов </t>
  </si>
  <si>
    <t>О.О. Герман</t>
  </si>
  <si>
    <t>С. Мокрицький</t>
  </si>
  <si>
    <t>День небесної сотні</t>
  </si>
  <si>
    <t>Борітеся-поборете. Шевченко мобілізує</t>
  </si>
  <si>
    <t>1939-1945. Памятаємо. Перемагаємо</t>
  </si>
  <si>
    <t>Тепер я буду любити тебе</t>
  </si>
  <si>
    <t>Професіонали</t>
  </si>
  <si>
    <t>С.Коваль, Г.Костильова</t>
  </si>
  <si>
    <t>Дібук. Історія мандрівних душ</t>
  </si>
  <si>
    <t>Кшиштоф Копчинські</t>
  </si>
  <si>
    <t>К. Копчинські</t>
  </si>
  <si>
    <t>ТОВ "ІнсайтМедіа"</t>
  </si>
  <si>
    <t>К. Коновалов</t>
  </si>
  <si>
    <t>А. Антонченко</t>
  </si>
  <si>
    <t>Олександр Довженко: Одеський світанок (Грант Президента)</t>
  </si>
  <si>
    <t>Моя бабуся Фані Каплан</t>
  </si>
  <si>
    <t>О. Дем'яненко</t>
  </si>
  <si>
    <t>Д.Глухенький</t>
  </si>
  <si>
    <t>ТОВ "Кінокомпанія "Гагарін Медіа"</t>
  </si>
  <si>
    <t xml:space="preserve">Д.Томашпольский, О. Дем'яненко </t>
  </si>
  <si>
    <t>Батя. Дзвони долі</t>
  </si>
  <si>
    <t>Первісний авангард</t>
  </si>
  <si>
    <t>О.Володкевич</t>
  </si>
  <si>
    <t>Т. Гузик</t>
  </si>
  <si>
    <t>Б. Жолдак</t>
  </si>
  <si>
    <t>Дім</t>
  </si>
  <si>
    <t>Гніздо горлиці</t>
  </si>
  <si>
    <t>В. Мельник</t>
  </si>
  <si>
    <t>Т. Ткаченко</t>
  </si>
  <si>
    <t>Міжнародний продюсерський центр "Фор-пост"</t>
  </si>
  <si>
    <t>Війна на нульовому кілометрі</t>
  </si>
  <si>
    <t>Іспит на людяність</t>
  </si>
  <si>
    <t>С.Волков</t>
  </si>
  <si>
    <t>О. Литвин</t>
  </si>
  <si>
    <t>В.Рибальченко</t>
  </si>
  <si>
    <t>І. Чмола</t>
  </si>
  <si>
    <t>О.  Шапіро</t>
  </si>
  <si>
    <t>І.Мінаєв, С.Зіновєва</t>
  </si>
  <si>
    <t>С.Маслобойщиков, С.Зіновєва</t>
  </si>
  <si>
    <t>А. Перепелиця, С. Лисенко</t>
  </si>
  <si>
    <t>О.Чорний, О.Радинський</t>
  </si>
  <si>
    <t>ТОВ "Інсайтмедіа"</t>
  </si>
  <si>
    <t>Подорож</t>
  </si>
  <si>
    <t>Українська символика. Герб</t>
  </si>
  <si>
    <t>Українська символика. Гімн</t>
  </si>
  <si>
    <t>Українська символика. Прапор</t>
  </si>
  <si>
    <t>Є.Кіракосян</t>
  </si>
  <si>
    <t>ан</t>
  </si>
  <si>
    <t>С. Сотниченко</t>
  </si>
  <si>
    <t>ТОВ "435 ФІЛМС"</t>
  </si>
  <si>
    <t>Рідні</t>
  </si>
  <si>
    <t>ТОВ "Борисфен-С"</t>
  </si>
  <si>
    <t>Мишко та місячна Дзвінка</t>
  </si>
  <si>
    <t>В. Манський</t>
  </si>
  <si>
    <t xml:space="preserve">Л. Московчук (Ткачикова) </t>
  </si>
  <si>
    <t>ТОВ "Кінокомпанія "Гагарін медіа"</t>
  </si>
  <si>
    <t>Виграти все</t>
  </si>
  <si>
    <t>Шнурки</t>
  </si>
  <si>
    <t>М. Нікітюк, О. Федченко</t>
  </si>
  <si>
    <t>ТОВ "Кінематографіст"</t>
  </si>
  <si>
    <t>ТОВ "Пронто Фільм"</t>
  </si>
  <si>
    <t>Головна роль</t>
  </si>
  <si>
    <t>С. Буковський</t>
  </si>
  <si>
    <t>Кров'янка</t>
  </si>
  <si>
    <t>А. Непиталюк</t>
  </si>
  <si>
    <t>Синагога</t>
  </si>
  <si>
    <t>І. Орленко</t>
  </si>
  <si>
    <t>C. Тримбач</t>
  </si>
  <si>
    <t xml:space="preserve">І. Орленко </t>
  </si>
  <si>
    <t>О. Федченко</t>
  </si>
  <si>
    <t>Viva Prima (І я знов лечу до сонця  )</t>
  </si>
  <si>
    <t>С.Сирих, П.Фаренюк</t>
  </si>
  <si>
    <t xml:space="preserve">Загальний зшиток (Довженко і війна)  </t>
  </si>
  <si>
    <t>У відриві</t>
  </si>
  <si>
    <t>Лахмітко (Ветошник)</t>
  </si>
  <si>
    <t>Свині</t>
  </si>
  <si>
    <t>Я Чайник!</t>
  </si>
  <si>
    <t>ТОВ "Панама Гран Прі"</t>
  </si>
  <si>
    <t>Микита Кожум'яка</t>
  </si>
  <si>
    <t>Кобзар 2015</t>
  </si>
  <si>
    <t>Окупація (Варіант Марконі)</t>
  </si>
  <si>
    <t>Лабіринт</t>
  </si>
  <si>
    <t>Січень- березень (роб. наз. До дідька)  (ко-продукція)</t>
  </si>
  <si>
    <t>ТОВ "Табор"</t>
  </si>
  <si>
    <t>Невидима</t>
  </si>
  <si>
    <t>Чудове чудовисько</t>
  </si>
  <si>
    <t>Р. Любий</t>
  </si>
  <si>
    <t>Марк Хоммонт</t>
  </si>
  <si>
    <t>О. Колодій</t>
  </si>
  <si>
    <t>О. Карпус</t>
  </si>
  <si>
    <t>Ю.Речинський</t>
  </si>
  <si>
    <t>Т.Ходаківська</t>
  </si>
  <si>
    <t>М. Наконечний</t>
  </si>
  <si>
    <t>С.Мельниченко</t>
  </si>
  <si>
    <t>М. Нікітюк</t>
  </si>
  <si>
    <t>М.Гресь</t>
  </si>
  <si>
    <t>Н.Гузєєва</t>
  </si>
  <si>
    <t>О.Дерманський</t>
  </si>
  <si>
    <t>М. Прасолов</t>
  </si>
  <si>
    <t>Б. Шевченко</t>
  </si>
  <si>
    <t>Клаус Прідінг, Ю.Речинський</t>
  </si>
  <si>
    <t>О. Колодій, С.Коваль</t>
  </si>
  <si>
    <t>О.Шульга, С.Гаврилов</t>
  </si>
  <si>
    <t>ан пм</t>
  </si>
  <si>
    <t>Манливий, Солодкий, Без меж, або пісні і танці про смерть (Життя. Останнє питання)</t>
  </si>
  <si>
    <t xml:space="preserve">Григорівський синдром. Частина третя (Фенік) </t>
  </si>
  <si>
    <t>Свій голос (Голос у хорі)</t>
  </si>
  <si>
    <t>Контури (Не Пантеон)</t>
  </si>
  <si>
    <t>Колискова для флейти з барабаном</t>
  </si>
  <si>
    <t>ТОВ „ВІАТЕЛ”</t>
  </si>
  <si>
    <t>ТОВ "Єс Сі Джі Кармен"</t>
  </si>
  <si>
    <t>Біля річки (фільм -дебют)</t>
  </si>
  <si>
    <r>
      <t>Стіна</t>
    </r>
    <r>
      <rPr>
        <sz val="8"/>
        <rFont val="Times New Roman Cyr"/>
        <family val="1"/>
        <charset val="204"/>
      </rPr>
      <t xml:space="preserve"> </t>
    </r>
    <r>
      <rPr>
        <sz val="11"/>
        <rFont val="Times New Roman Cyr"/>
        <family val="1"/>
        <charset val="204"/>
      </rPr>
      <t>(фільм -дебют)</t>
    </r>
  </si>
  <si>
    <t>Школа майбутнього</t>
  </si>
  <si>
    <t xml:space="preserve">Ще дві історії: Одна проста, інша складніша (Два в одному) </t>
  </si>
  <si>
    <t>Подаруй мені собаку (Собаче життя)</t>
  </si>
  <si>
    <r>
      <t xml:space="preserve">Райські пташки (роб. назва </t>
    </r>
    <r>
      <rPr>
        <sz val="13"/>
        <rFont val="Arial"/>
        <family val="2"/>
        <charset val="204"/>
      </rPr>
      <t>Обранець)</t>
    </r>
  </si>
  <si>
    <t>Ілюзія</t>
  </si>
  <si>
    <t>ТОВ "Віател"</t>
  </si>
  <si>
    <t>Технічна перерва</t>
  </si>
  <si>
    <t>Казка старого мельника (дитячий)</t>
  </si>
  <si>
    <t>ТОВ "Лєрт Карновський"</t>
  </si>
  <si>
    <t>ТОВ «БІ-ТІ-ЕЛ-ВАВІЛОН»</t>
  </si>
  <si>
    <t>Намір (Намір!)</t>
  </si>
  <si>
    <t>Ф. Сотниченко</t>
  </si>
  <si>
    <t>С.Гаврилюк</t>
  </si>
  <si>
    <t>О.Ітигілов</t>
  </si>
  <si>
    <t>А.Савенко</t>
  </si>
  <si>
    <t>В.Кохнович</t>
  </si>
  <si>
    <t>А. Смолій</t>
  </si>
  <si>
    <t>О. Олійник</t>
  </si>
  <si>
    <t>Мир Вашому дому! (Поминальна молитва)</t>
  </si>
  <si>
    <t>ТОВ "Євромедія Компані"</t>
  </si>
  <si>
    <t>Час недитячий (Обличчям до неба)</t>
  </si>
  <si>
    <t>О. Самолевська</t>
  </si>
  <si>
    <t>ТОВ "Ідас фільм"</t>
  </si>
  <si>
    <t>Чужа молитва (ЇЇ серце)</t>
  </si>
  <si>
    <t>А. Сеітаблаєв</t>
  </si>
  <si>
    <t>Хроніки одного міста (Хроніка одного міста)</t>
  </si>
  <si>
    <t>Є. Сивокінь</t>
  </si>
  <si>
    <t>ТОВ "Фреш Продакшн Ю Ей"</t>
  </si>
  <si>
    <t>Будинок слова</t>
  </si>
  <si>
    <t>Т. Томенко</t>
  </si>
  <si>
    <t>А. Маньяні</t>
  </si>
  <si>
    <t>У полі</t>
  </si>
  <si>
    <t xml:space="preserve">О. Шкрабак </t>
  </si>
  <si>
    <t>ТОВ «Стар Медіа»</t>
  </si>
  <si>
    <t>Припутні</t>
  </si>
  <si>
    <t>М. Рибалка</t>
  </si>
  <si>
    <t xml:space="preserve">Андреа Маньяні </t>
  </si>
  <si>
    <t>А. Непиталюк, Р. Горбик</t>
  </si>
  <si>
    <t>Eazy (Ізі)</t>
  </si>
  <si>
    <t>Казка про гроші (Йом-Кипур або Судний день) дитячий</t>
  </si>
  <si>
    <t xml:space="preserve">В.Гресь </t>
  </si>
  <si>
    <t>ТОВ "Міжнародний продюсерський центр "Фор-пост"</t>
  </si>
  <si>
    <t>Заміновані  вірністю</t>
  </si>
  <si>
    <t>Перехрестя  “БАЛУ"</t>
  </si>
  <si>
    <t>Одесити на Донбасі</t>
  </si>
  <si>
    <t>ПП "Кінокомпанія "МАГІКА-ФІЛЬМ"</t>
  </si>
  <si>
    <t>Михайло і Даниїл</t>
  </si>
  <si>
    <t>Причинна</t>
  </si>
  <si>
    <t>А. Загданський</t>
  </si>
  <si>
    <t>О. Касавіна,  А. Щербак</t>
  </si>
  <si>
    <t>Гойдалки</t>
  </si>
  <si>
    <t>В. Сочивець</t>
  </si>
  <si>
    <t>Ржака</t>
  </si>
  <si>
    <t xml:space="preserve">В. Тихий </t>
  </si>
  <si>
    <t>ТОВ "Інсайтмедіа" продюсерський  центр</t>
  </si>
  <si>
    <t>Червоний</t>
  </si>
  <si>
    <t>А. Кокотюха</t>
  </si>
  <si>
    <t>ТОВ "АП ЮЕЙ студіо"</t>
  </si>
  <si>
    <t>Свято Хризантем</t>
  </si>
  <si>
    <t>Цимбаліст Петро</t>
  </si>
  <si>
    <t>Є.Сміт</t>
  </si>
  <si>
    <t>О. Лірчук</t>
  </si>
  <si>
    <t>О. Авшаров</t>
  </si>
  <si>
    <t xml:space="preserve">О. Солдатов </t>
  </si>
  <si>
    <t>Ю. Ткаченко</t>
  </si>
  <si>
    <t>Є. Коваленко</t>
  </si>
  <si>
    <t>А. Щербак</t>
  </si>
  <si>
    <t>Є. Сміт, М. Наконечний</t>
  </si>
  <si>
    <t>О. Моргунець-Ісаєнко</t>
  </si>
  <si>
    <t>С. Мозговий</t>
  </si>
  <si>
    <t>ТОВ "Мейнстрім Пікчерс"</t>
  </si>
  <si>
    <t xml:space="preserve">Сторожова застава </t>
  </si>
  <si>
    <t>Брама (Баба Пріся)</t>
  </si>
  <si>
    <t>О. Дерманський</t>
  </si>
  <si>
    <t>Ю. Ковальов</t>
  </si>
  <si>
    <t>Кава по колу (Філіжанка по колу)</t>
  </si>
  <si>
    <t>Стрімголов</t>
  </si>
  <si>
    <t>М. Степанська</t>
  </si>
  <si>
    <t>П. Ар’є (П. Алєксєєв), В.Тихий</t>
  </si>
  <si>
    <t>Київська історія</t>
  </si>
  <si>
    <t>М. Маслобойщиков</t>
  </si>
  <si>
    <t>М.Маслобойщиков</t>
  </si>
  <si>
    <t>ТОВ "ГАРНЕТ ІНТЕРНЕШНЛ МЕДІА ГРУП"</t>
  </si>
  <si>
    <t>Межа</t>
  </si>
  <si>
    <t>Петер Балко</t>
  </si>
  <si>
    <t>Петер Беб`як</t>
  </si>
  <si>
    <t xml:space="preserve">Поза зоною </t>
  </si>
  <si>
    <t>Н. Романченко</t>
  </si>
  <si>
    <t>Нікон Романченко</t>
  </si>
  <si>
    <t>ТОВ "ГОУ ЮЕЙ ПРОДАКШН"</t>
  </si>
  <si>
    <t>5 хвилин</t>
  </si>
  <si>
    <t>Я. Антонець, Л. Назінян, О. Гелюх, М. Сітдіков</t>
  </si>
  <si>
    <t>Я. Антонець</t>
  </si>
  <si>
    <t>ТОВ "МіроГраф"</t>
  </si>
  <si>
    <t>Чарівна балерина</t>
  </si>
  <si>
    <t>О. Рубашевська</t>
  </si>
  <si>
    <t>О.Рубашевська</t>
  </si>
  <si>
    <t>ТОВ "Студія Гармата фільм"</t>
  </si>
  <si>
    <t>Тато - мамин брат (Тато мамин брат)</t>
  </si>
  <si>
    <t>В. Ільков</t>
  </si>
  <si>
    <t>Поліна</t>
  </si>
  <si>
    <t xml:space="preserve">Оліас Барко, Анушка Валевик, Джонатан Ньоманн </t>
  </si>
  <si>
    <t>Оліас Барко</t>
  </si>
  <si>
    <t>Дельта</t>
  </si>
  <si>
    <t>Ю. Сердюкова</t>
  </si>
  <si>
    <t>О. Течинський</t>
  </si>
  <si>
    <t>З Бабиного Яру на свободу</t>
  </si>
  <si>
    <t>С. Цалик</t>
  </si>
  <si>
    <t>О. Чорний</t>
  </si>
  <si>
    <t>Вулкан</t>
  </si>
  <si>
    <t xml:space="preserve">А. Тютюнник, Д. Аверченко, Р. Бондарчук
</t>
  </si>
  <si>
    <t>Р. Бондарчук</t>
  </si>
  <si>
    <t>ТОВ "MKK ФІЛЬМ СЕРВІС"</t>
  </si>
  <si>
    <t xml:space="preserve">Двірник </t>
  </si>
  <si>
    <t>В. Смаглюк</t>
  </si>
  <si>
    <t>Н. Кудрик</t>
  </si>
  <si>
    <t>Кіборги</t>
  </si>
  <si>
    <t>Н. Ворожбит</t>
  </si>
  <si>
    <t>Іній</t>
  </si>
  <si>
    <t>Шарунас Бартас, Анна Коен Янай</t>
  </si>
  <si>
    <t>Шарунас Бартас</t>
  </si>
  <si>
    <t>ТОВ "Тремпель фільмз"</t>
  </si>
  <si>
    <t>Какофонія Донбасу</t>
  </si>
  <si>
    <t>І.Мінаєв</t>
  </si>
  <si>
    <t xml:space="preserve">неігр </t>
  </si>
  <si>
    <t>ТОВ "Анімаград"</t>
  </si>
  <si>
    <t>Клуб всезнайків (Клуб Всезнайок)</t>
  </si>
  <si>
    <t>А. Базелінський</t>
  </si>
  <si>
    <t xml:space="preserve">Є. Єрмак </t>
  </si>
  <si>
    <t>Вона та війна (Міцна та ніжна)</t>
  </si>
  <si>
    <t>Я. Пономаренко</t>
  </si>
  <si>
    <t>М. Кондакова</t>
  </si>
  <si>
    <t>Тарас. Повернення (Таразі. Прощання з пустелею)</t>
  </si>
  <si>
    <t>Як розвеселити Самотність</t>
  </si>
  <si>
    <t>С. Коваль</t>
  </si>
  <si>
    <t>С.Конощук</t>
  </si>
  <si>
    <t>ТОВ "Альбатрос коммунікос Україна"</t>
  </si>
  <si>
    <t>Перша сотня</t>
  </si>
  <si>
    <t>"Козаки. Навколо світу. Австралія", "Козаки. Навколо світу. Америка", "Козаки. Навколо світу. Індія" (Як козаки…)</t>
  </si>
  <si>
    <t>М. Медвідь</t>
  </si>
  <si>
    <t>Штангіст</t>
  </si>
  <si>
    <t>Домашні ігри</t>
  </si>
  <si>
    <t xml:space="preserve">Д. Сухолиткий-Собчук </t>
  </si>
  <si>
    <t>Викрадена принцеса</t>
  </si>
  <si>
    <t xml:space="preserve">О. Маламуж </t>
  </si>
  <si>
    <t>Міф</t>
  </si>
  <si>
    <t>А. Коваленко</t>
  </si>
  <si>
    <t>Я. Войцешек</t>
  </si>
  <si>
    <t>Л. Кантер, І. Ясній</t>
  </si>
  <si>
    <t>анімаційний пм</t>
  </si>
  <si>
    <t>ГО "КримСОС"</t>
  </si>
  <si>
    <t>ТОВ "Студія "Червоний собака"</t>
  </si>
  <si>
    <t>Таємний щоденик Симона Петлюри</t>
  </si>
  <si>
    <t>Коли падають дерева</t>
  </si>
  <si>
    <t>Екс</t>
  </si>
  <si>
    <t>Я.  Яріш</t>
  </si>
  <si>
    <t>Solitude</t>
  </si>
  <si>
    <t>Позивний “Бандерас"</t>
  </si>
  <si>
    <t>ТОВ "Т.Т.М."</t>
  </si>
  <si>
    <t>ТОВ "ТРИ-Я-ДА ПРОДАКШН"</t>
  </si>
  <si>
    <t>С. Дзюба, А.Кірсанов</t>
  </si>
  <si>
    <t>А. Ноябрьова</t>
  </si>
  <si>
    <t>Є. Сміт</t>
  </si>
  <si>
    <t xml:space="preserve">М. Шаєвич, О. Шевченко, О. Янчук </t>
  </si>
  <si>
    <t>О. Янчук</t>
  </si>
  <si>
    <t>С. Лисенко</t>
  </si>
  <si>
    <t>ТОВ "КРЕАТИВ БУТІК ФІЛМС"</t>
  </si>
  <si>
    <t>Герой мого часу (Герой нашого часу)</t>
  </si>
  <si>
    <t>ТОВ "М.Д.С. ЛТД"</t>
  </si>
  <si>
    <t>І. Тімшин</t>
  </si>
  <si>
    <t>М. Ксєнда</t>
  </si>
  <si>
    <t>К Малевич (Чорний квадрат)</t>
  </si>
  <si>
    <t>І. Малахов</t>
  </si>
  <si>
    <t>І. Малахов, В. Луцький</t>
  </si>
  <si>
    <t>Заповідник Асканія</t>
  </si>
  <si>
    <t>13Й автобус</t>
  </si>
  <si>
    <t>ТОВ "ГАНЗАФІЛЬМ"</t>
  </si>
  <si>
    <t>Шляхетні Волоцюги</t>
  </si>
  <si>
    <t>Т. Боровок, Д. Наумов</t>
  </si>
  <si>
    <t>О. Березань</t>
  </si>
  <si>
    <t>ТОВ "Кіностудія "Кінематографіст"</t>
  </si>
  <si>
    <t>Пуповина</t>
  </si>
  <si>
    <t>ТОВ "СОЛАР МЕДІА ІНТЕРТЕЙНМЕНТ"</t>
  </si>
  <si>
    <t>Гірська жінка: на війні (Жінка на війні)</t>
  </si>
  <si>
    <t>Benedikt Erlingsson, Olafur Egill Egilsson</t>
  </si>
  <si>
    <t>Бенедікт Ерлінгссон (Benedikt Erlingsson)</t>
  </si>
  <si>
    <t>ТОВ "Трумен Продакшн"</t>
  </si>
  <si>
    <t>Гоголь Док</t>
  </si>
  <si>
    <t>А. Павловська</t>
  </si>
  <si>
    <t>Десята муза в Україні. Фільм четвертий. Від війни до весни (Десята муза в Україні. Фільм четвертий)</t>
  </si>
  <si>
    <t xml:space="preserve">С. Тримбач </t>
  </si>
  <si>
    <t>С. Залога</t>
  </si>
  <si>
    <t xml:space="preserve">А. Литвиненко </t>
  </si>
  <si>
    <t>Мишко та Місячна Дзвінка (3 серії) «Обід на Місяці», «Знаменитий Мишко», «Дзвінка читає Мишка»</t>
  </si>
  <si>
    <t>Л. Московчук (Ткачикова)</t>
  </si>
  <si>
    <t xml:space="preserve">О. Безручко </t>
  </si>
  <si>
    <t>М. Рощина, О. Чаповська  (Любарова)</t>
  </si>
  <si>
    <t>М. Рощина</t>
  </si>
  <si>
    <t>ігровий деб</t>
  </si>
  <si>
    <t>В радості, і тільки в радості…</t>
  </si>
  <si>
    <t>О. Бубнов</t>
  </si>
  <si>
    <t>Донбас</t>
  </si>
  <si>
    <t>С. Лозниця</t>
  </si>
  <si>
    <t>Луганський форпост (300 спартанців Луганського аеропорту)</t>
  </si>
  <si>
    <t>О. Жовна</t>
  </si>
  <si>
    <t>ТОВ "БІ-ТІ-ЕЛ-ВАВІЛОН"</t>
  </si>
  <si>
    <t>ТОВ "ПРОТОТИП ПРОДАКШН"</t>
  </si>
  <si>
    <t>Скажене весілля</t>
  </si>
  <si>
    <t>М. Куцик, О. Приходько</t>
  </si>
  <si>
    <t>В. Климчук</t>
  </si>
  <si>
    <t>ігровий (кіноальманах)</t>
  </si>
  <si>
    <t>На своїй землі (кіноальманах 7 фільмів)</t>
  </si>
  <si>
    <t>неігр  (Грант Президента)</t>
  </si>
  <si>
    <t>ТОВ "Лайм Лайт"</t>
  </si>
  <si>
    <t>Я. Лодигін</t>
  </si>
  <si>
    <t>Гідра</t>
  </si>
  <si>
    <t>Бобот та енергія всесвіту (Бобот)</t>
  </si>
  <si>
    <t>Дике поле (Ворошиловград)</t>
  </si>
  <si>
    <t>ігровий (Грант)</t>
  </si>
  <si>
    <t>ігровий  (Грант)</t>
  </si>
  <si>
    <t>анімаційний (Грант)</t>
  </si>
  <si>
    <t>Рам Девінені</t>
  </si>
  <si>
    <t>Холодний яр. Заповіт</t>
  </si>
  <si>
    <t>Аліна Горлова Грант 2015</t>
  </si>
  <si>
    <t>О. Гаврилова (Грант Президента 2017)</t>
  </si>
  <si>
    <t>Е. Сарихалілов (Грант Президента 2017)</t>
  </si>
  <si>
    <t>М. Наконечний (Грант Президента 2017)</t>
  </si>
  <si>
    <t>Цвях</t>
  </si>
  <si>
    <t xml:space="preserve">Світ навпаки </t>
  </si>
  <si>
    <t>Новий рік в сімейному колі</t>
  </si>
  <si>
    <t>Морена</t>
  </si>
  <si>
    <t>ТОВ "70 ММ"</t>
  </si>
  <si>
    <t>Двері</t>
  </si>
  <si>
    <t>Я, Ти, Він, Вона (Він і Вона)</t>
  </si>
  <si>
    <t>Секс і нічого особистого</t>
  </si>
  <si>
    <t>ТОВ "КіноКвартал"</t>
  </si>
  <si>
    <t>ТОВ "Стар Медіа"</t>
  </si>
  <si>
    <t>Гуцулка Ксеня</t>
  </si>
  <si>
    <t>Залізна сотня</t>
  </si>
  <si>
    <t xml:space="preserve">Ю. Гонтарук </t>
  </si>
  <si>
    <t>Ю. Гонтарук</t>
  </si>
  <si>
    <t>Антон</t>
  </si>
  <si>
    <t>Заза Урушадзе</t>
  </si>
  <si>
    <t>ПП "Кіностудія Інтерфільм"</t>
  </si>
  <si>
    <t>Ефір</t>
  </si>
  <si>
    <t>ПП "К-Медіа Плюс"</t>
  </si>
  <si>
    <t>Кшиштоф Зануссі</t>
  </si>
  <si>
    <t>ТОВ "БІГ ХЕНД ФІЛМС"</t>
  </si>
  <si>
    <t>Сквот32 (Фіксація пріоритетів)</t>
  </si>
  <si>
    <t xml:space="preserve">C. Альошечкін </t>
  </si>
  <si>
    <t>ТОВ "ДЖЕЙ ЕС ФІЛМС"</t>
  </si>
  <si>
    <t>Співає Івано-Франківськтеплокомуненерго</t>
  </si>
  <si>
    <t>ігровий деб пм</t>
  </si>
  <si>
    <t>анімаційний (серіал)</t>
  </si>
  <si>
    <t>Троє</t>
  </si>
  <si>
    <t>В. Потрух</t>
  </si>
  <si>
    <t>Дейл Ейслер, Заза Урушадзе, Вадим Єрмоленко</t>
  </si>
  <si>
    <t>2*7,15</t>
  </si>
  <si>
    <t xml:space="preserve">Буадзе Заза ,Шаматава Отар </t>
  </si>
  <si>
    <t>Отар Шаматава</t>
  </si>
  <si>
    <t>А. Зажарський, С. Соколенко</t>
  </si>
  <si>
    <t>ТОВ "ГУД МОНІНГ ДІСТРІБЬЮШН"</t>
  </si>
  <si>
    <t>Крути 1918. Захист</t>
  </si>
  <si>
    <t>ТОВ "КРІСТІ ФІЛЬМ"</t>
  </si>
  <si>
    <t>Порядна львівська пані</t>
  </si>
  <si>
    <t>ТОВ "МейнСтрім Пікчерс"</t>
  </si>
  <si>
    <t>Історія зимового саду</t>
  </si>
  <si>
    <t>О. Міхалкович</t>
  </si>
  <si>
    <t xml:space="preserve">О. Лідаговський </t>
  </si>
  <si>
    <t>С. Горов</t>
  </si>
  <si>
    <t>О. Ряшина</t>
  </si>
  <si>
    <t>В. Зеленський, Девід Додсон</t>
  </si>
  <si>
    <t>С. Случевський, С. Долбілов</t>
  </si>
  <si>
    <t>Н. Парфан</t>
  </si>
  <si>
    <t>М. Іллєнко,
О. Калуга,
Є. Бабенко,
М. Терещенко, 
О. Осмоловська, 
С. Столярова, 
Т. Бондар, 
М. Люков, 
О. Бровченко, 
В. Дротяк</t>
  </si>
  <si>
    <t>І. Чернова</t>
  </si>
  <si>
    <t>А. Базелинський</t>
  </si>
  <si>
    <t>С. Притула, В. Сергійчук, В. Тильний, В. Ковцун, В. Жогло</t>
  </si>
  <si>
    <t>О. Щур, С. Зубрицький, Є. Бургела, Ю. Микуленко, Д. Григоренко</t>
  </si>
  <si>
    <t>І. Кравчишин</t>
  </si>
  <si>
    <t xml:space="preserve">О. Шапарєв </t>
  </si>
  <si>
    <t>Н. Пасеницька</t>
  </si>
  <si>
    <t>М. Меднікова</t>
  </si>
  <si>
    <t xml:space="preserve">К. Коновалов </t>
  </si>
  <si>
    <t>О. Кирієнко, О. Столяров, О. Артеменко,  М. Іллєнко, О. Павлюченков, В. Придувалов</t>
  </si>
  <si>
    <t>М. Іллєнко, 
О. Санін,
А. Дончик
О. Ітигілов,
О. Тараненко,
В. Луцький,
О. Кирієнко, 
М. Люков,
О. Бровченко,
Н. Давиденко</t>
  </si>
  <si>
    <t>Ф. Янько, Ю. Чернявська, О. Артеменко, О. Столяров, М. Іллєнко, О. Павлюченков, Н. Рудюк, В. Петренко</t>
  </si>
  <si>
    <t>О. Уманський, А. Євстратенко</t>
  </si>
  <si>
    <t>Н. Ворожбит, С. Жадан, Я. Лодигін</t>
  </si>
  <si>
    <t>Пригоди S Миколая (Груднева казка)</t>
  </si>
  <si>
    <t>Історія Лізи (Солодка ілюзія життя)</t>
  </si>
  <si>
    <t>Моя бабуся з Марсу (Бабуся.Складнощі перекладу)</t>
  </si>
  <si>
    <t>Кокуш.U.crane (Одержимість)</t>
  </si>
  <si>
    <t>Cтадіон (Лобановський, Блохін і інші в неслужбових звітах майора КДБ)</t>
  </si>
  <si>
    <t>Урсус (Кавказький бурий ведмідь)</t>
  </si>
  <si>
    <t>Моя країна-Україна. 2-й сезон</t>
  </si>
  <si>
    <t>Шлях мерця</t>
  </si>
  <si>
    <t>Г.Фомін</t>
  </si>
  <si>
    <t>Моя країна-Україна. 2 сезон. Серії «Козак Варвара і Дніпро»,«Місто Лева» та «Соловей»</t>
  </si>
  <si>
    <t>Кохання</t>
  </si>
  <si>
    <t>ПП "МИСТЕЦЬКЕ АГЕНТСТВО "Перлини сезону"</t>
  </si>
  <si>
    <t>5baksiv. Справа Хом'яка (5BAKSIV.NET)</t>
  </si>
  <si>
    <t>ТОВ "АС "УМ-ГРУП"</t>
  </si>
  <si>
    <t>Операція “Грубешів”</t>
  </si>
  <si>
    <t xml:space="preserve">В. Загоруйко, Т. Лазер </t>
  </si>
  <si>
    <t>ТОВ "Кінокомпанія Казка Продакшн"</t>
  </si>
  <si>
    <t>Тільки Диво</t>
  </si>
  <si>
    <t>ТОВ "Тукан продакшн"</t>
  </si>
  <si>
    <t>Вільгельм фон Габсбург Король України (Король України)</t>
  </si>
  <si>
    <t>Ґернот Штадлер, Бйорн Кьольц (Gernot Stadler, Björn Kölz)</t>
  </si>
  <si>
    <t>3*7 хв</t>
  </si>
  <si>
    <t xml:space="preserve">ігровий </t>
  </si>
  <si>
    <t>Н. Лімова, С. Конощук, С. Коваль, О. Носач</t>
  </si>
  <si>
    <t>Н. Лімова, С. Коваль, О. Носач</t>
  </si>
  <si>
    <t>М. Лиськов</t>
  </si>
  <si>
    <t>О. Река, М. Латик, В. Пузій (Арєнєв)</t>
  </si>
  <si>
    <t>М. Латик</t>
  </si>
  <si>
    <t>О. Маргунець-Ісаєнко</t>
  </si>
  <si>
    <t>О. Каретник</t>
  </si>
  <si>
    <t>Автор(и) сценарію</t>
  </si>
  <si>
    <t xml:space="preserve">Режисер(и) </t>
  </si>
  <si>
    <t>Панорама</t>
  </si>
  <si>
    <t>Земля Івана</t>
  </si>
  <si>
    <t>Східняк (Road Movie military)</t>
  </si>
  <si>
    <t>Ульяненко: без цензури</t>
  </si>
  <si>
    <t>Іди по воді</t>
  </si>
  <si>
    <t>Портрет на тлі гір</t>
  </si>
  <si>
    <t>ТОВ "2016"</t>
  </si>
  <si>
    <t>Пекельна хоругва, або козацьке різдво</t>
  </si>
  <si>
    <t>Черкаси</t>
  </si>
  <si>
    <t xml:space="preserve">Т. Ященко </t>
  </si>
  <si>
    <t>Передчуття</t>
  </si>
  <si>
    <t>ТОВ "Ессе продакшн хаус"</t>
  </si>
  <si>
    <t>Стасіс</t>
  </si>
  <si>
    <t>Мантас Кведаравічус, Ейріні Аврамопуло, Евангелос Коутсоуракіс</t>
  </si>
  <si>
    <t>Мантас Кведаравічус</t>
  </si>
  <si>
    <t>ТОВ "ІСТ ВЕСТ ПРОДАКШН"</t>
  </si>
  <si>
    <t>Останній крок</t>
  </si>
  <si>
    <t>Фредерік Петіжан</t>
  </si>
  <si>
    <t>ТОВ "Студія "Золоте Руно"</t>
  </si>
  <si>
    <t>Генделик</t>
  </si>
  <si>
    <t>ТОВ "Сучасне Українське Кіно"</t>
  </si>
  <si>
    <t>Зарваниця</t>
  </si>
  <si>
    <t>Сашко Лірник (О. Власюк)</t>
  </si>
  <si>
    <t xml:space="preserve">М. Костров </t>
  </si>
  <si>
    <t>С. Томащук</t>
  </si>
  <si>
    <t>Ю. Шашкова</t>
  </si>
  <si>
    <t>Р. Квільман, Т. Ященко</t>
  </si>
  <si>
    <t xml:space="preserve">Ю. Шилов </t>
  </si>
  <si>
    <t>Ю. Шилов</t>
  </si>
  <si>
    <t>А. Лисецький</t>
  </si>
  <si>
    <t>Р. Хімей, Я. Малащук</t>
  </si>
  <si>
    <t>А. Крим</t>
  </si>
  <si>
    <t>В. Криштофович</t>
  </si>
  <si>
    <t>А. Іванюк</t>
  </si>
  <si>
    <t>М. Руденко</t>
  </si>
  <si>
    <t xml:space="preserve">О. Столяров </t>
  </si>
  <si>
    <t>Т. Дудар</t>
  </si>
  <si>
    <t>Л. Якимчук, Т. Томенко</t>
  </si>
  <si>
    <t>І. Мінаєв</t>
  </si>
  <si>
    <t xml:space="preserve">Я. Пілунський, Ю. Шашкова
</t>
  </si>
  <si>
    <t>О. Вікен, В. Дахно, А. Куц, Д. Цикановський</t>
  </si>
  <si>
    <t>Ю. Спасокукоцький</t>
  </si>
  <si>
    <t>А. Хорошилова</t>
  </si>
  <si>
    <t>ТОВ "Червоний собака"</t>
  </si>
  <si>
    <t>Сама собі тут (грант Президента 2018 р.)</t>
  </si>
  <si>
    <t>Чужий</t>
  </si>
  <si>
    <t>Цирк на дроті</t>
  </si>
  <si>
    <t>Сторонній</t>
  </si>
  <si>
    <t>Атлантида</t>
  </si>
  <si>
    <t>В. Васянович</t>
  </si>
  <si>
    <t>Фокстер і Макс (Гав-Рик)</t>
  </si>
  <si>
    <t>А. Матешко</t>
  </si>
  <si>
    <t>З України до Голлівуду</t>
  </si>
  <si>
    <t>Заборонений (Птах душі)</t>
  </si>
  <si>
    <t>ТОВ "Атасов Фільм Тревел"</t>
  </si>
  <si>
    <t>Бовсунівські бабусі</t>
  </si>
  <si>
    <t>ТОВ "Добранічфільм"</t>
  </si>
  <si>
    <t>Родинна справа</t>
  </si>
  <si>
    <t>Давид - свято довжиною в життя</t>
  </si>
  <si>
    <t>ТОВ "ТОУ"</t>
  </si>
  <si>
    <t>Мої думки тихі</t>
  </si>
  <si>
    <t>С. Сукненко</t>
  </si>
  <si>
    <t xml:space="preserve"> Г. Кувивчак-Сахно, С. Сукненко  </t>
  </si>
  <si>
    <t>С. Дзюба, А. Кірсанов</t>
  </si>
  <si>
    <t xml:space="preserve">М. Іллєнко </t>
  </si>
  <si>
    <t>Р. Бровко</t>
  </si>
  <si>
    <t>А. Лукіч, В. Кальченко</t>
  </si>
  <si>
    <t>А. Лукіч</t>
  </si>
  <si>
    <t>Є. Положій</t>
  </si>
  <si>
    <t>В. Балаян</t>
  </si>
  <si>
    <t>О. Базилевич</t>
  </si>
  <si>
    <t xml:space="preserve">Т. Сучкова </t>
  </si>
  <si>
    <t>С. Волков</t>
  </si>
  <si>
    <t>О. Педан</t>
  </si>
  <si>
    <t>С. Пащук</t>
  </si>
  <si>
    <t>А. Дудко</t>
  </si>
  <si>
    <t>Толока</t>
  </si>
  <si>
    <t xml:space="preserve">ТОВ "Іллєнко Фільм"  </t>
  </si>
  <si>
    <t>Вдивляючись у темряву</t>
  </si>
  <si>
    <t>Сергій Волков</t>
  </si>
  <si>
    <t>Сказ</t>
  </si>
  <si>
    <t>Захар Беркут</t>
  </si>
  <si>
    <t>Анастасія Максимчук</t>
  </si>
  <si>
    <t xml:space="preserve">Ярослав Войцешек, Річард Ронат </t>
  </si>
  <si>
    <t>Ахтем Сейтаблаєв, Джон Вінн</t>
  </si>
  <si>
    <t>Andrea Chalupa</t>
  </si>
  <si>
    <t>Агнешка Холланд</t>
  </si>
  <si>
    <t>Івана Купала</t>
  </si>
  <si>
    <t>Ангеліна Турська</t>
  </si>
  <si>
    <t>Земля блакитна ніби апельсин (Жовтий автобус)</t>
  </si>
  <si>
    <t>Сіль from Bonneville</t>
  </si>
  <si>
    <t>Антон Хільман</t>
  </si>
  <si>
    <t>Семен Мозговий</t>
  </si>
  <si>
    <t>Віктор_робот</t>
  </si>
  <si>
    <t>А. Лавренішина</t>
  </si>
  <si>
    <t>А. Лавренішин</t>
  </si>
  <si>
    <t>ТОВ "ТЕТ-продакшн"</t>
  </si>
  <si>
    <t>Чорний ворон (роб наз Залишинець. Чорний ворон)</t>
  </si>
  <si>
    <t>Андрій Кокотюха</t>
  </si>
  <si>
    <t>Норильське повстання (У-777. Перемога над смертю)</t>
  </si>
  <si>
    <t>Олена Моренцова-Шулик</t>
  </si>
  <si>
    <t>І. Висьневський</t>
  </si>
  <si>
    <t>Ціна правди (Gareth Jones (Гарет Джонс))</t>
  </si>
  <si>
    <t>ТОВ "Прототип Продакшн"</t>
  </si>
  <si>
    <t>Скажене весілля 2</t>
  </si>
  <si>
    <t xml:space="preserve">Наші котики або як ми полюбили лопати в умовах обмеженої антитерористичної операції з тимчасовими елементами військового стан (КОТИК З ПАЛАЮЧИМИ ОЧИМА АБО ЯК МИ ПОЛЮБИЛИ ЛОПАТИ в умовах обмеженої антитерористичної операції з тимчасовими елементами військового стану) </t>
  </si>
  <si>
    <t>Владислав Климчук (Влад Дикий)</t>
  </si>
  <si>
    <t>Володимир Тихий</t>
  </si>
  <si>
    <t>М.Куцик, О. Приходько</t>
  </si>
  <si>
    <t>Дух Лісу</t>
  </si>
  <si>
    <t>Перлина абсурду</t>
  </si>
  <si>
    <t>Максим Дончик</t>
  </si>
  <si>
    <t>Олександра Чупріна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</si>
</sst>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₴_-;\-* #,##0.00_₴_-;_-* &quot;-&quot;??_₴_-;_-@_-"/>
    <numFmt numFmtId="164" formatCode="_-* #,##0.00_р_._-;\-* #,##0.00_р_._-;_-* &quot;-&quot;??_р_._-;_-@_-"/>
    <numFmt numFmtId="165" formatCode="0.0"/>
    <numFmt numFmtId="166" formatCode="#,##0.0"/>
    <numFmt numFmtId="167" formatCode="0.00000"/>
    <numFmt numFmtId="168" formatCode="_-* #,##0.0_р_._-;\-* #,##0.0_р_._-;_-* &quot;-&quot;??_р_._-;_-@_-"/>
    <numFmt numFmtId="169" formatCode="yyyy"/>
    <numFmt numFmtId="170" formatCode="0.000"/>
    <numFmt numFmtId="171" formatCode="dd\.mm\.yy;@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Comic Sans MS"/>
      <family val="4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3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8"/>
      <name val="Arial Cyr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sz val="9"/>
      <name val="Comic Sans MS"/>
      <family val="4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omic Sans MS"/>
      <family val="4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Comic Sans MS"/>
      <family val="4"/>
      <charset val="204"/>
    </font>
    <font>
      <sz val="10"/>
      <color rgb="FFFF0000"/>
      <name val="Arial Cyr"/>
      <charset val="204"/>
    </font>
    <font>
      <sz val="10"/>
      <name val="Arial Unicode MS"/>
      <family val="2"/>
      <charset val="204"/>
    </font>
    <font>
      <sz val="9"/>
      <name val="Arial Unicode MS"/>
      <family val="2"/>
      <charset val="204"/>
    </font>
    <font>
      <sz val="10"/>
      <color theme="9" tint="-0.249977111117893"/>
      <name val="Arial Unicode MS"/>
      <family val="2"/>
      <charset val="204"/>
    </font>
    <font>
      <sz val="10"/>
      <color rgb="FFFF0000"/>
      <name val="Arial Unicode MS"/>
      <family val="2"/>
      <charset val="204"/>
    </font>
    <font>
      <sz val="8"/>
      <name val="Arial Unicode MS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38">
    <xf numFmtId="0" fontId="0" fillId="0" borderId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4" fillId="2" borderId="1" applyNumberFormat="0" applyAlignment="0" applyProtection="0"/>
    <xf numFmtId="0" fontId="25" fillId="5" borderId="2" applyNumberFormat="0" applyAlignment="0" applyProtection="0"/>
    <xf numFmtId="0" fontId="26" fillId="5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2" borderId="7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/>
    <xf numFmtId="0" fontId="40" fillId="0" borderId="0"/>
    <xf numFmtId="0" fontId="15" fillId="0" borderId="0"/>
    <xf numFmtId="0" fontId="41" fillId="0" borderId="0"/>
    <xf numFmtId="0" fontId="2" fillId="0" borderId="0"/>
    <xf numFmtId="0" fontId="2" fillId="0" borderId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65">
    <xf numFmtId="0" fontId="0" fillId="0" borderId="0" xfId="0"/>
    <xf numFmtId="0" fontId="2" fillId="0" borderId="0" xfId="22"/>
    <xf numFmtId="0" fontId="3" fillId="0" borderId="10" xfId="22" applyFont="1" applyBorder="1" applyAlignment="1">
      <alignment horizontal="center" vertical="center" wrapText="1"/>
    </xf>
    <xf numFmtId="0" fontId="3" fillId="0" borderId="10" xfId="22" applyFont="1" applyBorder="1" applyAlignment="1">
      <alignment horizontal="center"/>
    </xf>
    <xf numFmtId="0" fontId="4" fillId="0" borderId="10" xfId="22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1" fillId="0" borderId="0" xfId="22" applyFont="1"/>
    <xf numFmtId="165" fontId="3" fillId="0" borderId="10" xfId="22" applyNumberFormat="1" applyFont="1" applyBorder="1" applyAlignment="1">
      <alignment horizontal="center"/>
    </xf>
    <xf numFmtId="0" fontId="12" fillId="0" borderId="10" xfId="23" applyFont="1" applyFill="1" applyBorder="1" applyAlignment="1">
      <alignment horizontal="center"/>
    </xf>
    <xf numFmtId="0" fontId="12" fillId="0" borderId="10" xfId="23" applyNumberFormat="1" applyFont="1" applyFill="1" applyBorder="1" applyAlignment="1">
      <alignment horizontal="center"/>
    </xf>
    <xf numFmtId="1" fontId="12" fillId="0" borderId="10" xfId="23" applyNumberFormat="1" applyFont="1" applyFill="1" applyBorder="1" applyAlignment="1">
      <alignment horizontal="center"/>
    </xf>
    <xf numFmtId="165" fontId="3" fillId="0" borderId="10" xfId="22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2" fillId="0" borderId="0" xfId="22" applyFill="1"/>
    <xf numFmtId="165" fontId="5" fillId="0" borderId="10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/>
    </xf>
    <xf numFmtId="0" fontId="3" fillId="0" borderId="12" xfId="22" applyFont="1" applyBorder="1" applyAlignment="1">
      <alignment horizontal="left" vertical="center"/>
    </xf>
    <xf numFmtId="165" fontId="5" fillId="0" borderId="10" xfId="0" applyNumberFormat="1" applyFont="1" applyFill="1" applyBorder="1" applyAlignment="1">
      <alignment horizontal="center"/>
    </xf>
    <xf numFmtId="0" fontId="3" fillId="0" borderId="13" xfId="22" applyFont="1" applyBorder="1" applyAlignment="1">
      <alignment horizontal="center" vertical="center" wrapText="1"/>
    </xf>
    <xf numFmtId="0" fontId="3" fillId="0" borderId="11" xfId="22" applyFont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wrapText="1"/>
    </xf>
    <xf numFmtId="0" fontId="3" fillId="0" borderId="10" xfId="22" applyFont="1" applyBorder="1" applyAlignment="1">
      <alignment horizontal="left" vertical="center"/>
    </xf>
    <xf numFmtId="0" fontId="3" fillId="0" borderId="11" xfId="2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22" applyFont="1" applyBorder="1" applyAlignment="1">
      <alignment horizontal="left" vertical="center"/>
    </xf>
    <xf numFmtId="0" fontId="3" fillId="0" borderId="10" xfId="22" applyFont="1" applyFill="1" applyBorder="1" applyAlignment="1">
      <alignment horizontal="left" vertical="center"/>
    </xf>
    <xf numFmtId="0" fontId="3" fillId="0" borderId="12" xfId="22" applyFont="1" applyFill="1" applyBorder="1" applyAlignment="1">
      <alignment horizontal="left" vertical="center"/>
    </xf>
    <xf numFmtId="0" fontId="7" fillId="0" borderId="10" xfId="22" applyFont="1" applyFill="1" applyBorder="1" applyAlignment="1">
      <alignment horizontal="left" vertical="center"/>
    </xf>
    <xf numFmtId="0" fontId="3" fillId="0" borderId="15" xfId="22" applyFont="1" applyBorder="1" applyAlignment="1">
      <alignment horizontal="left" vertical="center"/>
    </xf>
    <xf numFmtId="0" fontId="16" fillId="0" borderId="16" xfId="22" applyFont="1" applyFill="1" applyBorder="1" applyAlignment="1">
      <alignment horizontal="center" vertical="center" wrapText="1"/>
    </xf>
    <xf numFmtId="0" fontId="8" fillId="0" borderId="16" xfId="22" applyFont="1" applyFill="1" applyBorder="1" applyAlignment="1">
      <alignment horizontal="center" vertical="center" wrapText="1"/>
    </xf>
    <xf numFmtId="165" fontId="8" fillId="0" borderId="16" xfId="22" applyNumberFormat="1" applyFont="1" applyFill="1" applyBorder="1" applyAlignment="1">
      <alignment horizontal="center" vertical="center" wrapText="1"/>
    </xf>
    <xf numFmtId="0" fontId="8" fillId="0" borderId="16" xfId="22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8" fillId="0" borderId="16" xfId="22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167" fontId="8" fillId="0" borderId="16" xfId="22" applyNumberFormat="1" applyFont="1" applyFill="1" applyBorder="1" applyAlignment="1">
      <alignment vertical="center" wrapText="1"/>
    </xf>
    <xf numFmtId="167" fontId="8" fillId="0" borderId="16" xfId="22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166" fontId="19" fillId="0" borderId="16" xfId="23" applyNumberFormat="1" applyFont="1" applyFill="1" applyBorder="1" applyAlignment="1">
      <alignment horizontal="center" wrapText="1"/>
    </xf>
    <xf numFmtId="166" fontId="19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6" fontId="19" fillId="0" borderId="16" xfId="23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16" xfId="23" applyNumberFormat="1" applyFont="1" applyFill="1" applyBorder="1" applyAlignment="1">
      <alignment horizontal="center" vertical="center" wrapText="1"/>
    </xf>
    <xf numFmtId="166" fontId="19" fillId="0" borderId="16" xfId="0" applyNumberFormat="1" applyFont="1" applyFill="1" applyBorder="1" applyAlignment="1">
      <alignment wrapText="1"/>
    </xf>
    <xf numFmtId="166" fontId="19" fillId="0" borderId="16" xfId="0" applyNumberFormat="1" applyFont="1" applyFill="1" applyBorder="1" applyAlignment="1">
      <alignment vertical="center" wrapText="1"/>
    </xf>
    <xf numFmtId="166" fontId="19" fillId="0" borderId="16" xfId="22" applyNumberFormat="1" applyFont="1" applyFill="1" applyBorder="1" applyAlignment="1">
      <alignment vertical="center" wrapText="1"/>
    </xf>
    <xf numFmtId="166" fontId="19" fillId="0" borderId="16" xfId="0" applyNumberFormat="1" applyFont="1" applyBorder="1" applyAlignment="1">
      <alignment vertical="center" wrapText="1"/>
    </xf>
    <xf numFmtId="166" fontId="19" fillId="0" borderId="16" xfId="0" applyNumberFormat="1" applyFont="1" applyFill="1" applyBorder="1" applyAlignment="1"/>
    <xf numFmtId="167" fontId="8" fillId="0" borderId="16" xfId="22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23" applyFont="1" applyFill="1" applyBorder="1" applyAlignment="1">
      <alignment horizontal="left" vertical="center" wrapText="1"/>
    </xf>
    <xf numFmtId="165" fontId="19" fillId="0" borderId="16" xfId="23" applyNumberFormat="1" applyFont="1" applyFill="1" applyBorder="1" applyAlignment="1">
      <alignment horizontal="left" wrapText="1"/>
    </xf>
    <xf numFmtId="0" fontId="19" fillId="0" borderId="16" xfId="23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23" applyNumberFormat="1" applyFont="1" applyFill="1" applyBorder="1" applyAlignment="1">
      <alignment horizontal="left" vertical="center" wrapText="1"/>
    </xf>
    <xf numFmtId="0" fontId="8" fillId="0" borderId="16" xfId="23" applyFont="1" applyFill="1" applyBorder="1" applyAlignment="1">
      <alignment horizontal="left" vertical="center" wrapText="1"/>
    </xf>
    <xf numFmtId="0" fontId="8" fillId="0" borderId="16" xfId="23" applyFont="1" applyFill="1" applyBorder="1" applyAlignment="1">
      <alignment horizontal="left" vertical="center"/>
    </xf>
    <xf numFmtId="0" fontId="22" fillId="0" borderId="16" xfId="23" applyFont="1" applyFill="1" applyBorder="1" applyAlignment="1">
      <alignment horizontal="center"/>
    </xf>
    <xf numFmtId="0" fontId="22" fillId="0" borderId="16" xfId="23" applyFont="1" applyFill="1" applyBorder="1" applyAlignment="1"/>
    <xf numFmtId="165" fontId="22" fillId="0" borderId="16" xfId="23" applyNumberFormat="1" applyFont="1" applyFill="1" applyBorder="1" applyAlignment="1"/>
    <xf numFmtId="0" fontId="22" fillId="0" borderId="16" xfId="0" applyFont="1" applyFill="1" applyBorder="1"/>
    <xf numFmtId="0" fontId="22" fillId="0" borderId="16" xfId="23" applyNumberFormat="1" applyFont="1" applyFill="1" applyBorder="1" applyAlignment="1"/>
    <xf numFmtId="166" fontId="22" fillId="0" borderId="16" xfId="0" applyNumberFormat="1" applyFont="1" applyFill="1" applyBorder="1"/>
    <xf numFmtId="0" fontId="22" fillId="0" borderId="16" xfId="23" applyFont="1" applyFill="1" applyBorder="1" applyAlignment="1">
      <alignment vertical="top"/>
    </xf>
    <xf numFmtId="0" fontId="22" fillId="0" borderId="16" xfId="23" applyFont="1" applyFill="1" applyBorder="1"/>
    <xf numFmtId="0" fontId="22" fillId="0" borderId="16" xfId="23" applyFont="1" applyFill="1" applyBorder="1" applyAlignment="1">
      <alignment horizontal="left"/>
    </xf>
    <xf numFmtId="0" fontId="21" fillId="0" borderId="16" xfId="22" applyFont="1" applyFill="1" applyBorder="1" applyAlignment="1">
      <alignment horizontal="center" vertical="center" wrapText="1"/>
    </xf>
    <xf numFmtId="0" fontId="21" fillId="0" borderId="16" xfId="22" applyNumberFormat="1" applyFont="1" applyFill="1" applyBorder="1" applyAlignment="1">
      <alignment horizontal="center" vertical="center" wrapText="1"/>
    </xf>
    <xf numFmtId="49" fontId="22" fillId="0" borderId="16" xfId="23" applyNumberFormat="1" applyFont="1" applyFill="1" applyBorder="1" applyAlignment="1">
      <alignment horizontal="center"/>
    </xf>
    <xf numFmtId="0" fontId="8" fillId="0" borderId="16" xfId="22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168" fontId="22" fillId="0" borderId="16" xfId="29" applyNumberFormat="1" applyFont="1" applyFill="1" applyBorder="1" applyAlignment="1">
      <alignment horizontal="left"/>
    </xf>
    <xf numFmtId="0" fontId="22" fillId="0" borderId="16" xfId="23" applyFont="1" applyFill="1" applyBorder="1" applyAlignment="1">
      <alignment horizontal="center" vertical="center"/>
    </xf>
    <xf numFmtId="0" fontId="22" fillId="0" borderId="16" xfId="23" applyFont="1" applyFill="1" applyBorder="1" applyAlignment="1">
      <alignment horizontal="center" vertical="center" wrapText="1"/>
    </xf>
    <xf numFmtId="168" fontId="22" fillId="0" borderId="16" xfId="29" applyNumberFormat="1" applyFont="1" applyFill="1" applyBorder="1" applyAlignment="1">
      <alignment vertical="center"/>
    </xf>
    <xf numFmtId="167" fontId="22" fillId="0" borderId="16" xfId="29" applyNumberFormat="1" applyFont="1" applyFill="1" applyBorder="1" applyAlignment="1">
      <alignment vertical="center"/>
    </xf>
    <xf numFmtId="0" fontId="22" fillId="0" borderId="16" xfId="23" applyFont="1" applyFill="1" applyBorder="1" applyAlignment="1">
      <alignment horizontal="center" wrapText="1"/>
    </xf>
    <xf numFmtId="165" fontId="22" fillId="0" borderId="16" xfId="23" applyNumberFormat="1" applyFont="1" applyFill="1" applyBorder="1" applyAlignment="1">
      <alignment horizontal="center" wrapText="1"/>
    </xf>
    <xf numFmtId="0" fontId="0" fillId="0" borderId="16" xfId="0" applyBorder="1"/>
    <xf numFmtId="165" fontId="22" fillId="0" borderId="0" xfId="23" applyNumberFormat="1" applyFont="1" applyFill="1" applyBorder="1" applyAlignment="1">
      <alignment horizontal="center" wrapText="1"/>
    </xf>
    <xf numFmtId="165" fontId="22" fillId="0" borderId="16" xfId="23" applyNumberFormat="1" applyFont="1" applyFill="1" applyBorder="1" applyAlignment="1">
      <alignment horizontal="center"/>
    </xf>
    <xf numFmtId="170" fontId="0" fillId="0" borderId="0" xfId="0" applyNumberFormat="1"/>
    <xf numFmtId="164" fontId="22" fillId="0" borderId="16" xfId="29" applyNumberFormat="1" applyFont="1" applyFill="1" applyBorder="1" applyAlignment="1">
      <alignment horizontal="left"/>
    </xf>
    <xf numFmtId="165" fontId="5" fillId="0" borderId="16" xfId="21" applyNumberFormat="1" applyFont="1" applyFill="1" applyBorder="1" applyAlignment="1">
      <alignment horizontal="center" vertical="center"/>
    </xf>
    <xf numFmtId="171" fontId="22" fillId="0" borderId="16" xfId="23" applyNumberFormat="1" applyFont="1" applyFill="1" applyBorder="1" applyAlignment="1">
      <alignment horizontal="center"/>
    </xf>
    <xf numFmtId="0" fontId="42" fillId="0" borderId="16" xfId="23" applyFont="1" applyFill="1" applyBorder="1" applyAlignment="1">
      <alignment horizontal="left"/>
    </xf>
    <xf numFmtId="0" fontId="42" fillId="0" borderId="19" xfId="23" applyFont="1" applyFill="1" applyBorder="1" applyAlignment="1">
      <alignment horizontal="left"/>
    </xf>
    <xf numFmtId="0" fontId="42" fillId="0" borderId="19" xfId="23" applyFont="1" applyFill="1" applyBorder="1" applyAlignment="1">
      <alignment horizontal="center"/>
    </xf>
    <xf numFmtId="165" fontId="42" fillId="0" borderId="19" xfId="23" applyNumberFormat="1" applyFont="1" applyFill="1" applyBorder="1" applyAlignment="1">
      <alignment horizontal="center" wrapText="1"/>
    </xf>
    <xf numFmtId="0" fontId="44" fillId="0" borderId="16" xfId="23" applyFont="1" applyFill="1" applyBorder="1" applyAlignment="1">
      <alignment horizontal="left"/>
    </xf>
    <xf numFmtId="0" fontId="44" fillId="0" borderId="0" xfId="0" applyFont="1"/>
    <xf numFmtId="0" fontId="44" fillId="0" borderId="16" xfId="23" applyFont="1" applyFill="1" applyBorder="1" applyAlignment="1">
      <alignment horizontal="center" vertical="center" wrapText="1"/>
    </xf>
    <xf numFmtId="0" fontId="45" fillId="0" borderId="16" xfId="23" applyFont="1" applyFill="1" applyBorder="1" applyAlignment="1">
      <alignment horizontal="center" vertical="center" wrapText="1"/>
    </xf>
    <xf numFmtId="0" fontId="44" fillId="0" borderId="16" xfId="23" applyFont="1" applyFill="1" applyBorder="1" applyAlignment="1">
      <alignment horizontal="center"/>
    </xf>
    <xf numFmtId="166" fontId="44" fillId="0" borderId="16" xfId="29" applyNumberFormat="1" applyFont="1" applyFill="1" applyBorder="1" applyAlignment="1">
      <alignment horizontal="left"/>
    </xf>
    <xf numFmtId="171" fontId="44" fillId="0" borderId="16" xfId="23" applyNumberFormat="1" applyFont="1" applyFill="1" applyBorder="1" applyAlignment="1">
      <alignment horizontal="center"/>
    </xf>
    <xf numFmtId="165" fontId="44" fillId="0" borderId="16" xfId="23" applyNumberFormat="1" applyFont="1" applyFill="1" applyBorder="1" applyAlignment="1">
      <alignment horizontal="center"/>
    </xf>
    <xf numFmtId="166" fontId="44" fillId="0" borderId="16" xfId="29" applyNumberFormat="1" applyFont="1" applyFill="1" applyBorder="1" applyAlignment="1">
      <alignment horizontal="right"/>
    </xf>
    <xf numFmtId="0" fontId="44" fillId="0" borderId="0" xfId="0" applyFont="1" applyAlignment="1"/>
    <xf numFmtId="0" fontId="46" fillId="0" borderId="16" xfId="23" applyFont="1" applyFill="1" applyBorder="1" applyAlignment="1">
      <alignment horizontal="left"/>
    </xf>
    <xf numFmtId="166" fontId="46" fillId="0" borderId="16" xfId="29" applyNumberFormat="1" applyFont="1" applyFill="1" applyBorder="1" applyAlignment="1">
      <alignment horizontal="left"/>
    </xf>
    <xf numFmtId="0" fontId="47" fillId="0" borderId="18" xfId="23" applyFont="1" applyFill="1" applyBorder="1" applyAlignment="1"/>
    <xf numFmtId="0" fontId="44" fillId="0" borderId="16" xfId="0" applyFont="1" applyBorder="1" applyAlignment="1">
      <alignment horizontal="left"/>
    </xf>
    <xf numFmtId="166" fontId="44" fillId="0" borderId="18" xfId="29" applyNumberFormat="1" applyFont="1" applyFill="1" applyBorder="1" applyAlignment="1">
      <alignment horizontal="right"/>
    </xf>
    <xf numFmtId="0" fontId="44" fillId="0" borderId="16" xfId="0" applyFont="1" applyBorder="1"/>
    <xf numFmtId="0" fontId="44" fillId="0" borderId="16" xfId="0" applyFont="1" applyFill="1" applyBorder="1"/>
    <xf numFmtId="165" fontId="44" fillId="0" borderId="16" xfId="23" applyNumberFormat="1" applyFont="1" applyFill="1" applyBorder="1" applyAlignment="1">
      <alignment horizontal="left"/>
    </xf>
    <xf numFmtId="166" fontId="44" fillId="0" borderId="16" xfId="29" applyNumberFormat="1" applyFont="1" applyFill="1" applyBorder="1" applyAlignment="1">
      <alignment horizontal="center"/>
    </xf>
    <xf numFmtId="166" fontId="44" fillId="0" borderId="16" xfId="29" applyNumberFormat="1" applyFont="1" applyFill="1" applyBorder="1" applyAlignment="1">
      <alignment horizontal="left" wrapText="1"/>
    </xf>
    <xf numFmtId="166" fontId="44" fillId="0" borderId="16" xfId="23" applyNumberFormat="1" applyFont="1" applyFill="1" applyBorder="1" applyAlignment="1">
      <alignment horizontal="right"/>
    </xf>
    <xf numFmtId="0" fontId="44" fillId="0" borderId="16" xfId="23" applyFont="1" applyFill="1" applyBorder="1" applyAlignment="1">
      <alignment horizontal="right"/>
    </xf>
    <xf numFmtId="166" fontId="46" fillId="0" borderId="16" xfId="23" applyNumberFormat="1" applyFont="1" applyFill="1" applyBorder="1" applyAlignment="1">
      <alignment horizontal="right"/>
    </xf>
    <xf numFmtId="171" fontId="44" fillId="0" borderId="16" xfId="23" applyNumberFormat="1" applyFont="1" applyFill="1" applyBorder="1" applyAlignment="1">
      <alignment horizontal="center" vertical="center"/>
    </xf>
    <xf numFmtId="171" fontId="46" fillId="0" borderId="16" xfId="23" applyNumberFormat="1" applyFont="1" applyFill="1" applyBorder="1" applyAlignment="1">
      <alignment horizontal="center" vertical="center"/>
    </xf>
    <xf numFmtId="0" fontId="3" fillId="0" borderId="10" xfId="22" applyFont="1" applyBorder="1" applyAlignment="1">
      <alignment horizontal="center" vertical="center" wrapText="1"/>
    </xf>
    <xf numFmtId="0" fontId="3" fillId="0" borderId="14" xfId="22" applyFont="1" applyBorder="1" applyAlignment="1">
      <alignment horizontal="center" vertical="center" wrapText="1"/>
    </xf>
    <xf numFmtId="0" fontId="3" fillId="0" borderId="21" xfId="22" applyFont="1" applyBorder="1" applyAlignment="1">
      <alignment horizontal="center" vertical="center" wrapText="1"/>
    </xf>
    <xf numFmtId="0" fontId="3" fillId="0" borderId="11" xfId="22" applyFont="1" applyBorder="1" applyAlignment="1">
      <alignment horizontal="center" vertical="center" wrapText="1"/>
    </xf>
    <xf numFmtId="0" fontId="4" fillId="0" borderId="10" xfId="22" applyFont="1" applyBorder="1" applyAlignment="1">
      <alignment horizontal="center" vertical="center" wrapText="1"/>
    </xf>
    <xf numFmtId="165" fontId="8" fillId="0" borderId="16" xfId="22" applyNumberFormat="1" applyFont="1" applyFill="1" applyBorder="1" applyAlignment="1">
      <alignment horizontal="center" vertical="center" wrapText="1"/>
    </xf>
    <xf numFmtId="0" fontId="8" fillId="0" borderId="16" xfId="22" applyFont="1" applyFill="1" applyBorder="1" applyAlignment="1">
      <alignment horizontal="center" vertical="center" wrapText="1"/>
    </xf>
    <xf numFmtId="0" fontId="16" fillId="0" borderId="16" xfId="22" applyFont="1" applyFill="1" applyBorder="1" applyAlignment="1">
      <alignment horizontal="center" vertical="center" wrapText="1"/>
    </xf>
    <xf numFmtId="0" fontId="22" fillId="0" borderId="22" xfId="23" applyFont="1" applyFill="1" applyBorder="1" applyAlignment="1">
      <alignment horizontal="center" vertical="center" wrapText="1"/>
    </xf>
    <xf numFmtId="0" fontId="22" fillId="0" borderId="19" xfId="23" applyFont="1" applyFill="1" applyBorder="1" applyAlignment="1">
      <alignment horizontal="center" vertical="center" wrapText="1"/>
    </xf>
    <xf numFmtId="0" fontId="22" fillId="0" borderId="20" xfId="23" applyFont="1" applyFill="1" applyBorder="1" applyAlignment="1">
      <alignment horizontal="center" vertical="center" wrapText="1"/>
    </xf>
    <xf numFmtId="0" fontId="22" fillId="0" borderId="22" xfId="23" applyFont="1" applyFill="1" applyBorder="1" applyAlignment="1">
      <alignment horizontal="center" vertical="center"/>
    </xf>
    <xf numFmtId="0" fontId="22" fillId="0" borderId="19" xfId="23" applyFont="1" applyFill="1" applyBorder="1" applyAlignment="1">
      <alignment horizontal="center" vertical="center"/>
    </xf>
    <xf numFmtId="0" fontId="22" fillId="0" borderId="20" xfId="23" applyFont="1" applyFill="1" applyBorder="1" applyAlignment="1">
      <alignment horizontal="center" vertical="center"/>
    </xf>
    <xf numFmtId="0" fontId="22" fillId="0" borderId="17" xfId="23" applyFont="1" applyFill="1" applyBorder="1" applyAlignment="1">
      <alignment horizontal="center" vertical="center"/>
    </xf>
    <xf numFmtId="0" fontId="22" fillId="0" borderId="23" xfId="23" applyFont="1" applyFill="1" applyBorder="1" applyAlignment="1">
      <alignment horizontal="center" vertical="center"/>
    </xf>
    <xf numFmtId="0" fontId="22" fillId="0" borderId="18" xfId="23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4" fillId="0" borderId="22" xfId="23" applyFont="1" applyFill="1" applyBorder="1" applyAlignment="1">
      <alignment horizontal="center" vertical="center" wrapText="1"/>
    </xf>
    <xf numFmtId="0" fontId="44" fillId="0" borderId="19" xfId="23" applyFont="1" applyFill="1" applyBorder="1" applyAlignment="1">
      <alignment horizontal="center" vertical="center" wrapText="1"/>
    </xf>
    <xf numFmtId="0" fontId="44" fillId="0" borderId="20" xfId="23" applyFont="1" applyFill="1" applyBorder="1" applyAlignment="1">
      <alignment horizontal="center" vertical="center" wrapText="1"/>
    </xf>
    <xf numFmtId="0" fontId="44" fillId="0" borderId="22" xfId="23" applyFont="1" applyFill="1" applyBorder="1" applyAlignment="1">
      <alignment horizontal="center" vertical="center"/>
    </xf>
    <xf numFmtId="0" fontId="44" fillId="0" borderId="19" xfId="23" applyFont="1" applyFill="1" applyBorder="1" applyAlignment="1">
      <alignment horizontal="center" vertical="center"/>
    </xf>
    <xf numFmtId="0" fontId="44" fillId="0" borderId="20" xfId="23" applyFont="1" applyFill="1" applyBorder="1" applyAlignment="1">
      <alignment horizontal="center" vertical="center"/>
    </xf>
    <xf numFmtId="0" fontId="44" fillId="0" borderId="17" xfId="23" applyFont="1" applyFill="1" applyBorder="1" applyAlignment="1">
      <alignment horizontal="center" vertical="center"/>
    </xf>
    <xf numFmtId="0" fontId="44" fillId="0" borderId="23" xfId="23" applyFont="1" applyFill="1" applyBorder="1" applyAlignment="1">
      <alignment horizontal="center" vertical="center"/>
    </xf>
    <xf numFmtId="0" fontId="44" fillId="0" borderId="18" xfId="23" applyFont="1" applyFill="1" applyBorder="1" applyAlignment="1">
      <alignment horizontal="center" vertical="center"/>
    </xf>
    <xf numFmtId="0" fontId="48" fillId="0" borderId="22" xfId="23" applyFont="1" applyFill="1" applyBorder="1" applyAlignment="1">
      <alignment horizontal="center" vertical="top" wrapText="1"/>
    </xf>
    <xf numFmtId="0" fontId="48" fillId="0" borderId="19" xfId="23" applyFont="1" applyFill="1" applyBorder="1" applyAlignment="1">
      <alignment horizontal="center" vertical="top" wrapText="1"/>
    </xf>
    <xf numFmtId="0" fontId="48" fillId="0" borderId="20" xfId="23" applyFont="1" applyFill="1" applyBorder="1" applyAlignment="1">
      <alignment horizontal="center" vertical="top" wrapText="1"/>
    </xf>
    <xf numFmtId="0" fontId="45" fillId="0" borderId="22" xfId="23" applyFont="1" applyFill="1" applyBorder="1" applyAlignment="1">
      <alignment horizontal="center" vertical="center" wrapText="1"/>
    </xf>
    <xf numFmtId="0" fontId="45" fillId="0" borderId="19" xfId="23" applyFont="1" applyFill="1" applyBorder="1" applyAlignment="1">
      <alignment horizontal="center" vertical="center" wrapText="1"/>
    </xf>
    <xf numFmtId="0" fontId="45" fillId="0" borderId="20" xfId="23" applyFont="1" applyFill="1" applyBorder="1" applyAlignment="1">
      <alignment horizontal="center" vertical="center" wrapText="1"/>
    </xf>
  </cellXfs>
  <cellStyles count="3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2 2" xfId="19"/>
    <cellStyle name="Обычный 3" xfId="20"/>
    <cellStyle name="Обычный 4" xfId="21"/>
    <cellStyle name="Обычный_07_09_07_Видатки 2006 року_звіт" xfId="22"/>
    <cellStyle name="Обычный_зведений ліміт 2008 план" xfId="23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Финансовый" xfId="29" builtinId="3"/>
    <cellStyle name="Финансовый 2" xfId="30"/>
    <cellStyle name="Финансовый 2 2" xfId="31"/>
    <cellStyle name="Финансовый 2 3" xfId="32"/>
    <cellStyle name="Финансовый 3" xfId="33"/>
    <cellStyle name="Финансовый 3 2" xfId="34"/>
    <cellStyle name="Финансовый 4" xfId="35"/>
    <cellStyle name="Финансовый 5" xfId="36"/>
    <cellStyle name="Хороший 2" xfId="37"/>
  </cellStyles>
  <dxfs count="7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view="pageBreakPreview" topLeftCell="A94" zoomScale="75" zoomScaleNormal="100" workbookViewId="0">
      <selection activeCell="G118" sqref="G118"/>
    </sheetView>
  </sheetViews>
  <sheetFormatPr defaultRowHeight="12.75" x14ac:dyDescent="0.2"/>
  <cols>
    <col min="1" max="1" width="5.85546875" style="1" customWidth="1"/>
    <col min="2" max="2" width="28.42578125" style="1" customWidth="1"/>
    <col min="3" max="3" width="48.7109375" style="1" customWidth="1"/>
    <col min="4" max="4" width="21.5703125" style="1" customWidth="1"/>
    <col min="5" max="5" width="22.140625" style="1" customWidth="1"/>
    <col min="6" max="6" width="11.5703125" style="1" customWidth="1"/>
    <col min="7" max="7" width="14.5703125" style="1" customWidth="1"/>
    <col min="8" max="8" width="10.28515625" style="1" customWidth="1"/>
    <col min="9" max="16384" width="9.140625" style="1"/>
  </cols>
  <sheetData>
    <row r="1" spans="1:8" ht="17.25" customHeight="1" x14ac:dyDescent="0.2">
      <c r="A1" s="135" t="s">
        <v>3</v>
      </c>
      <c r="B1" s="132" t="s">
        <v>4</v>
      </c>
      <c r="C1" s="131" t="s">
        <v>199</v>
      </c>
      <c r="D1" s="131" t="s">
        <v>5</v>
      </c>
      <c r="E1" s="131" t="s">
        <v>6</v>
      </c>
      <c r="F1" s="131" t="s">
        <v>7</v>
      </c>
      <c r="G1" s="131" t="s">
        <v>8</v>
      </c>
      <c r="H1" s="132" t="s">
        <v>198</v>
      </c>
    </row>
    <row r="2" spans="1:8" ht="45" customHeight="1" x14ac:dyDescent="0.2">
      <c r="A2" s="135"/>
      <c r="B2" s="133"/>
      <c r="C2" s="131"/>
      <c r="D2" s="131"/>
      <c r="E2" s="131"/>
      <c r="F2" s="131"/>
      <c r="G2" s="131"/>
      <c r="H2" s="133"/>
    </row>
    <row r="3" spans="1:8" ht="17.25" customHeight="1" x14ac:dyDescent="0.2">
      <c r="A3" s="135"/>
      <c r="B3" s="134"/>
      <c r="C3" s="131"/>
      <c r="D3" s="131"/>
      <c r="E3" s="131"/>
      <c r="F3" s="131"/>
      <c r="G3" s="131"/>
      <c r="H3" s="134"/>
    </row>
    <row r="4" spans="1:8" ht="17.25" customHeight="1" x14ac:dyDescent="0.2">
      <c r="A4" s="4">
        <v>1</v>
      </c>
      <c r="B4" s="22">
        <v>2</v>
      </c>
      <c r="C4" s="4">
        <v>3</v>
      </c>
      <c r="D4" s="22">
        <v>4</v>
      </c>
      <c r="E4" s="4">
        <v>5</v>
      </c>
      <c r="F4" s="22">
        <v>6</v>
      </c>
      <c r="G4" s="4">
        <v>7</v>
      </c>
      <c r="H4" s="22">
        <v>8</v>
      </c>
    </row>
    <row r="5" spans="1:8" ht="18.75" customHeight="1" x14ac:dyDescent="0.25">
      <c r="A5" s="8">
        <v>1</v>
      </c>
      <c r="B5" s="20" t="s">
        <v>12</v>
      </c>
      <c r="C5" s="25" t="s">
        <v>200</v>
      </c>
      <c r="D5" s="25" t="s">
        <v>201</v>
      </c>
      <c r="E5" s="25" t="s">
        <v>202</v>
      </c>
      <c r="F5" s="24">
        <v>39219</v>
      </c>
      <c r="G5" s="6">
        <v>100</v>
      </c>
      <c r="H5" s="9" t="s">
        <v>220</v>
      </c>
    </row>
    <row r="6" spans="1:8" ht="18.75" customHeight="1" x14ac:dyDescent="0.25">
      <c r="A6" s="8">
        <v>2</v>
      </c>
      <c r="B6" s="34" t="s">
        <v>115</v>
      </c>
      <c r="C6" s="25" t="s">
        <v>691</v>
      </c>
      <c r="D6" s="25" t="s">
        <v>203</v>
      </c>
      <c r="E6" s="25" t="s">
        <v>204</v>
      </c>
      <c r="F6" s="24">
        <v>39127</v>
      </c>
      <c r="G6" s="5">
        <v>92</v>
      </c>
      <c r="H6" s="9" t="s">
        <v>220</v>
      </c>
    </row>
    <row r="7" spans="1:8" ht="18.75" customHeight="1" x14ac:dyDescent="0.25">
      <c r="A7" s="8">
        <v>3</v>
      </c>
      <c r="B7" s="20" t="s">
        <v>205</v>
      </c>
      <c r="C7" s="25" t="s">
        <v>206</v>
      </c>
      <c r="D7" s="25" t="s">
        <v>207</v>
      </c>
      <c r="E7" s="25" t="s">
        <v>207</v>
      </c>
      <c r="F7" s="24">
        <v>39260</v>
      </c>
      <c r="G7" s="6">
        <v>23</v>
      </c>
      <c r="H7" s="9" t="s">
        <v>220</v>
      </c>
    </row>
    <row r="8" spans="1:8" ht="18.75" customHeight="1" x14ac:dyDescent="0.25">
      <c r="A8" s="8">
        <v>4</v>
      </c>
      <c r="B8" s="27" t="s">
        <v>248</v>
      </c>
      <c r="C8" s="25" t="s">
        <v>694</v>
      </c>
      <c r="D8" s="25" t="s">
        <v>208</v>
      </c>
      <c r="E8" s="25" t="s">
        <v>18</v>
      </c>
      <c r="F8" s="24">
        <v>39237</v>
      </c>
      <c r="G8" s="6">
        <v>65</v>
      </c>
      <c r="H8" s="9" t="s">
        <v>220</v>
      </c>
    </row>
    <row r="9" spans="1:8" ht="18.75" customHeight="1" x14ac:dyDescent="0.25">
      <c r="A9" s="8">
        <v>5</v>
      </c>
      <c r="B9" s="20" t="s">
        <v>12</v>
      </c>
      <c r="C9" s="25" t="s">
        <v>209</v>
      </c>
      <c r="D9" s="25" t="s">
        <v>19</v>
      </c>
      <c r="E9" s="25" t="s">
        <v>19</v>
      </c>
      <c r="F9" s="24">
        <v>39238</v>
      </c>
      <c r="G9" s="6">
        <v>28</v>
      </c>
      <c r="H9" s="9" t="s">
        <v>220</v>
      </c>
    </row>
    <row r="10" spans="1:8" ht="18.75" customHeight="1" x14ac:dyDescent="0.25">
      <c r="A10" s="8">
        <v>6</v>
      </c>
      <c r="B10" s="34" t="s">
        <v>115</v>
      </c>
      <c r="C10" s="26" t="s">
        <v>692</v>
      </c>
      <c r="D10" s="26" t="s">
        <v>210</v>
      </c>
      <c r="E10" s="26" t="s">
        <v>211</v>
      </c>
      <c r="F10" s="24">
        <v>39206</v>
      </c>
      <c r="G10" s="9">
        <v>20</v>
      </c>
      <c r="H10" s="9" t="s">
        <v>220</v>
      </c>
    </row>
    <row r="11" spans="1:8" ht="18.75" customHeight="1" x14ac:dyDescent="0.25">
      <c r="A11" s="8">
        <v>7</v>
      </c>
      <c r="B11" s="27" t="s">
        <v>9</v>
      </c>
      <c r="C11" s="28" t="s">
        <v>693</v>
      </c>
      <c r="D11" s="29"/>
      <c r="E11" s="29" t="s">
        <v>15</v>
      </c>
      <c r="F11" s="24">
        <v>39212</v>
      </c>
      <c r="G11" s="6">
        <v>9</v>
      </c>
      <c r="H11" s="9" t="s">
        <v>233</v>
      </c>
    </row>
    <row r="12" spans="1:8" ht="18.75" customHeight="1" x14ac:dyDescent="0.25">
      <c r="A12" s="8">
        <v>8</v>
      </c>
      <c r="B12" s="27" t="s">
        <v>9</v>
      </c>
      <c r="C12" s="30" t="s">
        <v>212</v>
      </c>
      <c r="D12" s="29"/>
      <c r="E12" s="29" t="s">
        <v>15</v>
      </c>
      <c r="F12" s="24">
        <v>39265</v>
      </c>
      <c r="G12" s="6">
        <v>10</v>
      </c>
      <c r="H12" s="9" t="s">
        <v>233</v>
      </c>
    </row>
    <row r="13" spans="1:8" ht="18.75" customHeight="1" x14ac:dyDescent="0.25">
      <c r="A13" s="8">
        <v>9</v>
      </c>
      <c r="B13" s="27" t="s">
        <v>9</v>
      </c>
      <c r="C13" s="31" t="s">
        <v>213</v>
      </c>
      <c r="D13" s="29"/>
      <c r="E13" s="29" t="s">
        <v>15</v>
      </c>
      <c r="F13" s="24">
        <v>39226</v>
      </c>
      <c r="G13" s="6">
        <v>10</v>
      </c>
      <c r="H13" s="9" t="s">
        <v>233</v>
      </c>
    </row>
    <row r="14" spans="1:8" ht="18.75" customHeight="1" x14ac:dyDescent="0.25">
      <c r="A14" s="8">
        <v>10</v>
      </c>
      <c r="B14" s="27" t="s">
        <v>9</v>
      </c>
      <c r="C14" s="28" t="s">
        <v>214</v>
      </c>
      <c r="D14" s="29"/>
      <c r="E14" s="29" t="s">
        <v>15</v>
      </c>
      <c r="F14" s="24">
        <v>39212</v>
      </c>
      <c r="G14" s="6">
        <v>9</v>
      </c>
      <c r="H14" s="9" t="s">
        <v>233</v>
      </c>
    </row>
    <row r="15" spans="1:8" ht="18.75" customHeight="1" x14ac:dyDescent="0.25">
      <c r="A15" s="8">
        <v>11</v>
      </c>
      <c r="B15" s="27" t="s">
        <v>9</v>
      </c>
      <c r="C15" s="30" t="s">
        <v>215</v>
      </c>
      <c r="D15" s="29"/>
      <c r="E15" s="29" t="s">
        <v>216</v>
      </c>
      <c r="F15" s="24">
        <v>39281</v>
      </c>
      <c r="G15" s="6">
        <v>22</v>
      </c>
      <c r="H15" s="9" t="s">
        <v>233</v>
      </c>
    </row>
    <row r="16" spans="1:8" ht="18.75" customHeight="1" x14ac:dyDescent="0.25">
      <c r="A16" s="8">
        <v>12</v>
      </c>
      <c r="B16" s="20" t="s">
        <v>17</v>
      </c>
      <c r="C16" s="30" t="s">
        <v>217</v>
      </c>
      <c r="D16" s="29" t="s">
        <v>218</v>
      </c>
      <c r="E16" s="29" t="s">
        <v>218</v>
      </c>
      <c r="F16" s="24">
        <v>39328</v>
      </c>
      <c r="G16" s="6">
        <v>29</v>
      </c>
      <c r="H16" s="9" t="s">
        <v>233</v>
      </c>
    </row>
    <row r="17" spans="1:8" ht="18.75" customHeight="1" x14ac:dyDescent="0.25">
      <c r="A17" s="8">
        <v>13</v>
      </c>
      <c r="B17" s="20" t="s">
        <v>17</v>
      </c>
      <c r="C17" s="30" t="s">
        <v>695</v>
      </c>
      <c r="D17" s="29" t="s">
        <v>219</v>
      </c>
      <c r="E17" s="29" t="s">
        <v>219</v>
      </c>
      <c r="F17" s="24">
        <v>39226</v>
      </c>
      <c r="G17" s="6">
        <v>30</v>
      </c>
      <c r="H17" s="9" t="s">
        <v>233</v>
      </c>
    </row>
    <row r="18" spans="1:8" ht="18.75" customHeight="1" x14ac:dyDescent="0.25">
      <c r="A18" s="8"/>
      <c r="B18" s="20" t="s">
        <v>252</v>
      </c>
      <c r="C18" s="25" t="s">
        <v>688</v>
      </c>
      <c r="D18" s="29" t="s">
        <v>255</v>
      </c>
      <c r="E18" s="29" t="s">
        <v>255</v>
      </c>
      <c r="F18" s="24">
        <v>39227</v>
      </c>
      <c r="G18" s="6">
        <v>30</v>
      </c>
      <c r="H18" s="9" t="s">
        <v>233</v>
      </c>
    </row>
    <row r="19" spans="1:8" customFormat="1" ht="18.75" customHeight="1" x14ac:dyDescent="0.25">
      <c r="A19" s="8">
        <v>14</v>
      </c>
      <c r="B19" s="20" t="s">
        <v>12</v>
      </c>
      <c r="C19" s="25" t="s">
        <v>26</v>
      </c>
      <c r="D19" s="25" t="s">
        <v>31</v>
      </c>
      <c r="E19" s="25" t="s">
        <v>32</v>
      </c>
      <c r="F19" s="24">
        <v>39439</v>
      </c>
      <c r="G19" s="12">
        <v>20</v>
      </c>
      <c r="H19" s="9" t="s">
        <v>220</v>
      </c>
    </row>
    <row r="20" spans="1:8" customFormat="1" ht="18.75" customHeight="1" x14ac:dyDescent="0.25">
      <c r="A20" s="8">
        <v>15</v>
      </c>
      <c r="B20" s="20" t="s">
        <v>248</v>
      </c>
      <c r="C20" s="25" t="s">
        <v>138</v>
      </c>
      <c r="D20" s="25" t="s">
        <v>139</v>
      </c>
      <c r="E20" s="25" t="s">
        <v>18</v>
      </c>
      <c r="F20" s="24">
        <v>39444</v>
      </c>
      <c r="G20" s="12">
        <v>20</v>
      </c>
      <c r="H20" s="9" t="s">
        <v>220</v>
      </c>
    </row>
    <row r="21" spans="1:8" customFormat="1" ht="18.75" customHeight="1" x14ac:dyDescent="0.25">
      <c r="A21" s="8">
        <v>16</v>
      </c>
      <c r="B21" s="32" t="s">
        <v>11</v>
      </c>
      <c r="C21" s="25" t="s">
        <v>130</v>
      </c>
      <c r="D21" s="25" t="s">
        <v>28</v>
      </c>
      <c r="E21" s="25" t="s">
        <v>132</v>
      </c>
      <c r="F21" s="24">
        <v>39420</v>
      </c>
      <c r="G21" s="5">
        <v>52</v>
      </c>
      <c r="H21" s="9" t="s">
        <v>233</v>
      </c>
    </row>
    <row r="22" spans="1:8" customFormat="1" ht="18.75" customHeight="1" x14ac:dyDescent="0.25">
      <c r="A22" s="8">
        <v>17</v>
      </c>
      <c r="B22" s="32" t="s">
        <v>11</v>
      </c>
      <c r="C22" s="25" t="s">
        <v>131</v>
      </c>
      <c r="D22" s="25" t="s">
        <v>133</v>
      </c>
      <c r="E22" s="25" t="s">
        <v>133</v>
      </c>
      <c r="F22" s="24">
        <v>39423</v>
      </c>
      <c r="G22" s="5">
        <v>50</v>
      </c>
      <c r="H22" s="9" t="s">
        <v>233</v>
      </c>
    </row>
    <row r="23" spans="1:8" customFormat="1" ht="18.75" customHeight="1" x14ac:dyDescent="0.25">
      <c r="A23" s="8">
        <v>18</v>
      </c>
      <c r="B23" s="32" t="s">
        <v>11</v>
      </c>
      <c r="C23" s="25" t="s">
        <v>170</v>
      </c>
      <c r="D23" s="25" t="s">
        <v>135</v>
      </c>
      <c r="E23" s="25" t="s">
        <v>136</v>
      </c>
      <c r="F23" s="24">
        <v>39371</v>
      </c>
      <c r="G23" s="5">
        <v>52</v>
      </c>
      <c r="H23" s="9" t="s">
        <v>233</v>
      </c>
    </row>
    <row r="24" spans="1:8" customFormat="1" ht="18.75" customHeight="1" x14ac:dyDescent="0.25">
      <c r="A24" s="8">
        <v>19</v>
      </c>
      <c r="B24" s="20" t="s">
        <v>175</v>
      </c>
      <c r="C24" s="25" t="s">
        <v>153</v>
      </c>
      <c r="D24" s="25" t="s">
        <v>154</v>
      </c>
      <c r="E24" s="25" t="s">
        <v>154</v>
      </c>
      <c r="F24" s="24">
        <v>39402</v>
      </c>
      <c r="G24" s="18">
        <v>64.48</v>
      </c>
      <c r="H24" s="9" t="s">
        <v>233</v>
      </c>
    </row>
    <row r="25" spans="1:8" customFormat="1" ht="18.75" customHeight="1" x14ac:dyDescent="0.25">
      <c r="A25" s="8">
        <v>20</v>
      </c>
      <c r="B25" s="20" t="s">
        <v>9</v>
      </c>
      <c r="C25" s="25" t="s">
        <v>67</v>
      </c>
      <c r="D25" s="33"/>
      <c r="E25" s="33" t="s">
        <v>97</v>
      </c>
      <c r="F25" s="24">
        <v>39738</v>
      </c>
      <c r="G25" s="18">
        <v>34.450000000000003</v>
      </c>
      <c r="H25" s="9" t="s">
        <v>233</v>
      </c>
    </row>
    <row r="26" spans="1:8" customFormat="1" ht="18.75" customHeight="1" x14ac:dyDescent="0.25">
      <c r="A26" s="8">
        <v>21</v>
      </c>
      <c r="B26" s="20" t="s">
        <v>9</v>
      </c>
      <c r="C26" s="25" t="s">
        <v>69</v>
      </c>
      <c r="D26" s="33"/>
      <c r="E26" s="25" t="s">
        <v>97</v>
      </c>
      <c r="F26" s="24">
        <v>39796</v>
      </c>
      <c r="G26" s="18">
        <v>17.670000000000002</v>
      </c>
      <c r="H26" s="9" t="s">
        <v>233</v>
      </c>
    </row>
    <row r="27" spans="1:8" customFormat="1" ht="18.75" customHeight="1" x14ac:dyDescent="0.25">
      <c r="A27" s="8">
        <v>22</v>
      </c>
      <c r="B27" s="35" t="s">
        <v>639</v>
      </c>
      <c r="C27" s="25" t="s">
        <v>119</v>
      </c>
      <c r="D27" s="25" t="s">
        <v>125</v>
      </c>
      <c r="E27" s="25" t="s">
        <v>169</v>
      </c>
      <c r="F27" s="24">
        <v>39423</v>
      </c>
      <c r="G27" s="5">
        <v>30</v>
      </c>
      <c r="H27" s="9" t="s">
        <v>233</v>
      </c>
    </row>
    <row r="28" spans="1:8" customFormat="1" ht="18.75" customHeight="1" x14ac:dyDescent="0.25">
      <c r="A28" s="8">
        <v>23</v>
      </c>
      <c r="B28" s="35" t="s">
        <v>639</v>
      </c>
      <c r="C28" s="25" t="s">
        <v>120</v>
      </c>
      <c r="D28" s="25" t="s">
        <v>33</v>
      </c>
      <c r="E28" s="25" t="s">
        <v>16</v>
      </c>
      <c r="F28" s="24">
        <v>39428</v>
      </c>
      <c r="G28" s="5">
        <v>52.5</v>
      </c>
      <c r="H28" s="9" t="s">
        <v>233</v>
      </c>
    </row>
    <row r="29" spans="1:8" customFormat="1" ht="18.75" customHeight="1" x14ac:dyDescent="0.25">
      <c r="A29" s="8">
        <v>24</v>
      </c>
      <c r="B29" s="35" t="s">
        <v>639</v>
      </c>
      <c r="C29" s="25" t="s">
        <v>121</v>
      </c>
      <c r="D29" s="25" t="s">
        <v>126</v>
      </c>
      <c r="E29" s="25" t="s">
        <v>126</v>
      </c>
      <c r="F29" s="24">
        <v>39423</v>
      </c>
      <c r="G29" s="5">
        <v>23</v>
      </c>
      <c r="H29" s="9" t="s">
        <v>233</v>
      </c>
    </row>
    <row r="30" spans="1:8" customFormat="1" ht="18.75" customHeight="1" x14ac:dyDescent="0.25">
      <c r="A30" s="8">
        <v>25</v>
      </c>
      <c r="B30" s="35" t="s">
        <v>639</v>
      </c>
      <c r="C30" s="25" t="s">
        <v>122</v>
      </c>
      <c r="D30" s="25" t="s">
        <v>127</v>
      </c>
      <c r="E30" s="25" t="s">
        <v>127</v>
      </c>
      <c r="F30" s="24">
        <v>39405</v>
      </c>
      <c r="G30" s="5">
        <v>30</v>
      </c>
      <c r="H30" s="9" t="s">
        <v>233</v>
      </c>
    </row>
    <row r="31" spans="1:8" customFormat="1" ht="18.75" customHeight="1" x14ac:dyDescent="0.25">
      <c r="A31" s="8">
        <v>26</v>
      </c>
      <c r="B31" s="35" t="s">
        <v>639</v>
      </c>
      <c r="C31" s="25" t="s">
        <v>123</v>
      </c>
      <c r="D31" s="25" t="s">
        <v>128</v>
      </c>
      <c r="E31" s="25" t="s">
        <v>129</v>
      </c>
      <c r="F31" s="24">
        <v>39414</v>
      </c>
      <c r="G31" s="5">
        <v>30</v>
      </c>
      <c r="H31" s="9" t="s">
        <v>233</v>
      </c>
    </row>
    <row r="32" spans="1:8" customFormat="1" ht="18.75" customHeight="1" x14ac:dyDescent="0.25">
      <c r="A32" s="8">
        <v>27</v>
      </c>
      <c r="B32" s="25" t="s">
        <v>11</v>
      </c>
      <c r="C32" s="25" t="s">
        <v>174</v>
      </c>
      <c r="D32" s="25" t="s">
        <v>28</v>
      </c>
      <c r="E32" s="25" t="s">
        <v>186</v>
      </c>
      <c r="F32" s="24">
        <v>39402</v>
      </c>
      <c r="G32" s="5">
        <v>26</v>
      </c>
      <c r="H32" s="9" t="s">
        <v>233</v>
      </c>
    </row>
    <row r="33" spans="1:8" ht="18.75" customHeight="1" x14ac:dyDescent="0.25">
      <c r="A33" s="8">
        <v>28</v>
      </c>
      <c r="B33" s="20" t="s">
        <v>12</v>
      </c>
      <c r="C33" s="35" t="s">
        <v>21</v>
      </c>
      <c r="D33" s="25" t="s">
        <v>183</v>
      </c>
      <c r="E33" s="25" t="s">
        <v>22</v>
      </c>
      <c r="F33" s="24">
        <v>39599</v>
      </c>
      <c r="G33" s="3">
        <v>129</v>
      </c>
      <c r="H33" s="9" t="s">
        <v>220</v>
      </c>
    </row>
    <row r="34" spans="1:8" ht="18.75" customHeight="1" x14ac:dyDescent="0.25">
      <c r="A34" s="8">
        <v>29</v>
      </c>
      <c r="B34" s="20" t="s">
        <v>12</v>
      </c>
      <c r="C34" s="35" t="s">
        <v>23</v>
      </c>
      <c r="D34" s="25" t="s">
        <v>28</v>
      </c>
      <c r="E34" s="25" t="s">
        <v>29</v>
      </c>
      <c r="F34" s="24">
        <v>39519</v>
      </c>
      <c r="G34" s="3">
        <v>25</v>
      </c>
      <c r="H34" s="9" t="s">
        <v>220</v>
      </c>
    </row>
    <row r="35" spans="1:8" ht="18.75" customHeight="1" x14ac:dyDescent="0.25">
      <c r="A35" s="8">
        <v>30</v>
      </c>
      <c r="B35" s="20" t="s">
        <v>12</v>
      </c>
      <c r="C35" s="35" t="s">
        <v>24</v>
      </c>
      <c r="D35" s="25" t="s">
        <v>19</v>
      </c>
      <c r="E35" s="25" t="s">
        <v>184</v>
      </c>
      <c r="F35" s="24">
        <v>39609</v>
      </c>
      <c r="G35" s="3">
        <v>21.7</v>
      </c>
      <c r="H35" s="9" t="s">
        <v>220</v>
      </c>
    </row>
    <row r="36" spans="1:8" ht="18.75" customHeight="1" x14ac:dyDescent="0.25">
      <c r="A36" s="8">
        <v>31</v>
      </c>
      <c r="B36" s="20" t="s">
        <v>12</v>
      </c>
      <c r="C36" s="35" t="s">
        <v>25</v>
      </c>
      <c r="D36" s="25" t="s">
        <v>30</v>
      </c>
      <c r="E36" s="25" t="s">
        <v>30</v>
      </c>
      <c r="F36" s="24">
        <v>39573</v>
      </c>
      <c r="G36" s="11">
        <v>20.27</v>
      </c>
      <c r="H36" s="9" t="s">
        <v>220</v>
      </c>
    </row>
    <row r="37" spans="1:8" ht="18.75" customHeight="1" x14ac:dyDescent="0.25">
      <c r="A37" s="8">
        <v>32</v>
      </c>
      <c r="B37" s="20" t="s">
        <v>12</v>
      </c>
      <c r="C37" s="35" t="s">
        <v>27</v>
      </c>
      <c r="D37" s="25" t="s">
        <v>33</v>
      </c>
      <c r="E37" s="25" t="s">
        <v>34</v>
      </c>
      <c r="F37" s="24">
        <v>39709</v>
      </c>
      <c r="G37" s="11">
        <v>29.43</v>
      </c>
      <c r="H37" s="9" t="s">
        <v>220</v>
      </c>
    </row>
    <row r="38" spans="1:8" ht="18.75" customHeight="1" x14ac:dyDescent="0.25">
      <c r="A38" s="8">
        <v>33</v>
      </c>
      <c r="B38" s="34" t="s">
        <v>115</v>
      </c>
      <c r="C38" s="35" t="s">
        <v>116</v>
      </c>
      <c r="D38" s="25" t="s">
        <v>117</v>
      </c>
      <c r="E38" s="25" t="s">
        <v>118</v>
      </c>
      <c r="F38" s="24">
        <v>39455</v>
      </c>
      <c r="G38" s="3">
        <v>91</v>
      </c>
      <c r="H38" s="9" t="s">
        <v>220</v>
      </c>
    </row>
    <row r="39" spans="1:8" ht="18.75" customHeight="1" x14ac:dyDescent="0.25">
      <c r="A39" s="8">
        <v>34</v>
      </c>
      <c r="B39" s="20" t="s">
        <v>248</v>
      </c>
      <c r="C39" s="35" t="s">
        <v>696</v>
      </c>
      <c r="D39" s="25" t="s">
        <v>141</v>
      </c>
      <c r="E39" s="25" t="s">
        <v>142</v>
      </c>
      <c r="F39" s="24">
        <v>39639</v>
      </c>
      <c r="G39" s="11">
        <v>95.25</v>
      </c>
      <c r="H39" s="9" t="s">
        <v>220</v>
      </c>
    </row>
    <row r="40" spans="1:8" ht="18.75" customHeight="1" x14ac:dyDescent="0.25">
      <c r="A40" s="8">
        <v>35</v>
      </c>
      <c r="B40" s="20" t="s">
        <v>205</v>
      </c>
      <c r="C40" s="35" t="s">
        <v>157</v>
      </c>
      <c r="D40" s="25" t="s">
        <v>158</v>
      </c>
      <c r="E40" s="25" t="s">
        <v>159</v>
      </c>
      <c r="F40" s="24">
        <v>39455</v>
      </c>
      <c r="G40" s="3">
        <v>88</v>
      </c>
      <c r="H40" s="9" t="s">
        <v>220</v>
      </c>
    </row>
    <row r="41" spans="1:8" ht="18.75" customHeight="1" x14ac:dyDescent="0.25">
      <c r="A41" s="8">
        <v>36</v>
      </c>
      <c r="B41" s="20" t="s">
        <v>12</v>
      </c>
      <c r="C41" s="35" t="s">
        <v>38</v>
      </c>
      <c r="D41" s="25" t="s">
        <v>41</v>
      </c>
      <c r="E41" s="25" t="s">
        <v>41</v>
      </c>
      <c r="F41" s="24">
        <v>39785</v>
      </c>
      <c r="G41" s="3">
        <v>54</v>
      </c>
      <c r="H41" s="9" t="s">
        <v>220</v>
      </c>
    </row>
    <row r="42" spans="1:8" ht="18.75" customHeight="1" x14ac:dyDescent="0.25">
      <c r="A42" s="8">
        <v>37</v>
      </c>
      <c r="B42" s="20" t="s">
        <v>13</v>
      </c>
      <c r="C42" s="35" t="s">
        <v>105</v>
      </c>
      <c r="D42" s="25" t="s">
        <v>109</v>
      </c>
      <c r="E42" s="25" t="s">
        <v>109</v>
      </c>
      <c r="F42" s="24">
        <v>39647</v>
      </c>
      <c r="G42" s="2">
        <v>10</v>
      </c>
      <c r="H42" s="23" t="s">
        <v>235</v>
      </c>
    </row>
    <row r="43" spans="1:8" ht="18.75" customHeight="1" x14ac:dyDescent="0.25">
      <c r="A43" s="8">
        <v>38</v>
      </c>
      <c r="B43" s="20" t="s">
        <v>13</v>
      </c>
      <c r="C43" s="35" t="s">
        <v>195</v>
      </c>
      <c r="D43" s="25" t="s">
        <v>196</v>
      </c>
      <c r="E43" s="25" t="s">
        <v>197</v>
      </c>
      <c r="F43" s="24">
        <v>39590</v>
      </c>
      <c r="G43" s="2">
        <v>9.6</v>
      </c>
      <c r="H43" s="23" t="s">
        <v>235</v>
      </c>
    </row>
    <row r="44" spans="1:8" ht="18.75" customHeight="1" x14ac:dyDescent="0.25">
      <c r="A44" s="8">
        <v>39</v>
      </c>
      <c r="B44" s="20" t="s">
        <v>13</v>
      </c>
      <c r="C44" s="35" t="s">
        <v>106</v>
      </c>
      <c r="D44" s="25" t="s">
        <v>110</v>
      </c>
      <c r="E44" s="25" t="s">
        <v>111</v>
      </c>
      <c r="F44" s="24">
        <v>39800</v>
      </c>
      <c r="G44" s="2">
        <v>10</v>
      </c>
      <c r="H44" s="23" t="s">
        <v>235</v>
      </c>
    </row>
    <row r="45" spans="1:8" ht="18.75" customHeight="1" x14ac:dyDescent="0.25">
      <c r="A45" s="8">
        <v>40</v>
      </c>
      <c r="B45" s="20" t="s">
        <v>13</v>
      </c>
      <c r="C45" s="35" t="s">
        <v>107</v>
      </c>
      <c r="D45" s="25" t="s">
        <v>112</v>
      </c>
      <c r="E45" s="25" t="s">
        <v>112</v>
      </c>
      <c r="F45" s="24">
        <v>39731</v>
      </c>
      <c r="G45" s="2">
        <v>13</v>
      </c>
      <c r="H45" s="23" t="s">
        <v>235</v>
      </c>
    </row>
    <row r="46" spans="1:8" ht="18.75" customHeight="1" x14ac:dyDescent="0.25">
      <c r="A46" s="8">
        <v>41</v>
      </c>
      <c r="B46" s="20" t="s">
        <v>13</v>
      </c>
      <c r="C46" s="35" t="s">
        <v>108</v>
      </c>
      <c r="D46" s="25" t="s">
        <v>113</v>
      </c>
      <c r="E46" s="25" t="s">
        <v>114</v>
      </c>
      <c r="F46" s="24">
        <v>39696</v>
      </c>
      <c r="G46" s="2">
        <v>7.3</v>
      </c>
      <c r="H46" s="23" t="s">
        <v>235</v>
      </c>
    </row>
    <row r="47" spans="1:8" ht="18.75" customHeight="1" x14ac:dyDescent="0.25">
      <c r="A47" s="8">
        <v>42</v>
      </c>
      <c r="B47" s="27" t="s">
        <v>144</v>
      </c>
      <c r="C47" s="35" t="s">
        <v>145</v>
      </c>
      <c r="D47" s="25" t="s">
        <v>146</v>
      </c>
      <c r="E47" s="25" t="s">
        <v>147</v>
      </c>
      <c r="F47" s="24">
        <v>39808</v>
      </c>
      <c r="G47" s="2">
        <v>16</v>
      </c>
      <c r="H47" s="23" t="s">
        <v>235</v>
      </c>
    </row>
    <row r="48" spans="1:8" ht="18.75" customHeight="1" x14ac:dyDescent="0.25">
      <c r="A48" s="8">
        <v>43</v>
      </c>
      <c r="B48" s="20" t="s">
        <v>9</v>
      </c>
      <c r="C48" s="25" t="s">
        <v>61</v>
      </c>
      <c r="D48" s="25" t="s">
        <v>62</v>
      </c>
      <c r="E48" s="25" t="s">
        <v>62</v>
      </c>
      <c r="F48" s="24">
        <v>39455</v>
      </c>
      <c r="G48" s="2">
        <v>32.799999999999997</v>
      </c>
      <c r="H48" s="9" t="s">
        <v>233</v>
      </c>
    </row>
    <row r="49" spans="1:8" ht="18.75" customHeight="1" x14ac:dyDescent="0.25">
      <c r="A49" s="8">
        <v>44</v>
      </c>
      <c r="B49" s="20" t="s">
        <v>9</v>
      </c>
      <c r="C49" s="25" t="s">
        <v>185</v>
      </c>
      <c r="D49" s="25" t="s">
        <v>91</v>
      </c>
      <c r="E49" s="25" t="s">
        <v>91</v>
      </c>
      <c r="F49" s="24">
        <v>39531</v>
      </c>
      <c r="G49" s="15">
        <v>26.51</v>
      </c>
      <c r="H49" s="9" t="s">
        <v>233</v>
      </c>
    </row>
    <row r="50" spans="1:8" ht="18.75" customHeight="1" x14ac:dyDescent="0.25">
      <c r="A50" s="8">
        <v>45</v>
      </c>
      <c r="B50" s="20" t="s">
        <v>9</v>
      </c>
      <c r="C50" s="25" t="s">
        <v>63</v>
      </c>
      <c r="D50" s="25" t="s">
        <v>92</v>
      </c>
      <c r="E50" s="25" t="s">
        <v>92</v>
      </c>
      <c r="F50" s="24">
        <v>39531</v>
      </c>
      <c r="G50" s="15">
        <v>39.31</v>
      </c>
      <c r="H50" s="9" t="s">
        <v>233</v>
      </c>
    </row>
    <row r="51" spans="1:8" ht="18.75" customHeight="1" x14ac:dyDescent="0.25">
      <c r="A51" s="8">
        <v>46</v>
      </c>
      <c r="B51" s="20" t="s">
        <v>9</v>
      </c>
      <c r="C51" s="25" t="s">
        <v>64</v>
      </c>
      <c r="D51" s="25" t="s">
        <v>93</v>
      </c>
      <c r="E51" s="25" t="s">
        <v>93</v>
      </c>
      <c r="F51" s="24">
        <v>39455</v>
      </c>
      <c r="G51" s="2">
        <v>30</v>
      </c>
      <c r="H51" s="9" t="s">
        <v>233</v>
      </c>
    </row>
    <row r="52" spans="1:8" ht="18.75" customHeight="1" x14ac:dyDescent="0.25">
      <c r="A52" s="8">
        <v>47</v>
      </c>
      <c r="B52" s="20" t="s">
        <v>9</v>
      </c>
      <c r="C52" s="25" t="s">
        <v>65</v>
      </c>
      <c r="D52" s="25" t="s">
        <v>94</v>
      </c>
      <c r="E52" s="25" t="s">
        <v>191</v>
      </c>
      <c r="F52" s="24">
        <v>39553</v>
      </c>
      <c r="G52" s="2">
        <v>32.4</v>
      </c>
      <c r="H52" s="9" t="s">
        <v>233</v>
      </c>
    </row>
    <row r="53" spans="1:8" ht="18.75" customHeight="1" x14ac:dyDescent="0.25">
      <c r="A53" s="8">
        <v>48</v>
      </c>
      <c r="B53" s="20" t="s">
        <v>9</v>
      </c>
      <c r="C53" s="25" t="s">
        <v>66</v>
      </c>
      <c r="D53" s="25" t="s">
        <v>95</v>
      </c>
      <c r="E53" s="25" t="s">
        <v>96</v>
      </c>
      <c r="F53" s="24">
        <v>39793</v>
      </c>
      <c r="G53" s="15">
        <v>32.520000000000003</v>
      </c>
      <c r="H53" s="9" t="s">
        <v>233</v>
      </c>
    </row>
    <row r="54" spans="1:8" ht="18.75" customHeight="1" x14ac:dyDescent="0.25">
      <c r="A54" s="8">
        <v>49</v>
      </c>
      <c r="B54" s="20" t="s">
        <v>11</v>
      </c>
      <c r="C54" s="20" t="s">
        <v>134</v>
      </c>
      <c r="D54" s="25" t="s">
        <v>28</v>
      </c>
      <c r="E54" s="25" t="s">
        <v>28</v>
      </c>
      <c r="F54" s="24">
        <v>39701</v>
      </c>
      <c r="G54" s="16">
        <v>53</v>
      </c>
      <c r="H54" s="9" t="s">
        <v>233</v>
      </c>
    </row>
    <row r="55" spans="1:8" ht="18.75" customHeight="1" x14ac:dyDescent="0.25">
      <c r="A55" s="8">
        <v>50</v>
      </c>
      <c r="B55" s="20" t="s">
        <v>150</v>
      </c>
      <c r="C55" s="20" t="s">
        <v>151</v>
      </c>
      <c r="D55" s="25" t="s">
        <v>152</v>
      </c>
      <c r="E55" s="25" t="s">
        <v>152</v>
      </c>
      <c r="F55" s="24">
        <v>39689</v>
      </c>
      <c r="G55" s="16">
        <v>12</v>
      </c>
      <c r="H55" s="9" t="s">
        <v>233</v>
      </c>
    </row>
    <row r="56" spans="1:8" ht="18.75" customHeight="1" x14ac:dyDescent="0.25">
      <c r="A56" s="8">
        <v>51</v>
      </c>
      <c r="B56" s="20" t="s">
        <v>205</v>
      </c>
      <c r="C56" s="20" t="s">
        <v>160</v>
      </c>
      <c r="D56" s="25" t="s">
        <v>161</v>
      </c>
      <c r="E56" s="25" t="s">
        <v>161</v>
      </c>
      <c r="F56" s="24">
        <v>39730</v>
      </c>
      <c r="G56" s="16">
        <v>52</v>
      </c>
      <c r="H56" s="9" t="s">
        <v>233</v>
      </c>
    </row>
    <row r="57" spans="1:8" ht="18.75" customHeight="1" x14ac:dyDescent="0.25">
      <c r="A57" s="8">
        <v>52</v>
      </c>
      <c r="B57" s="20" t="s">
        <v>689</v>
      </c>
      <c r="C57" s="20" t="s">
        <v>162</v>
      </c>
      <c r="D57" s="25" t="s">
        <v>180</v>
      </c>
      <c r="E57" s="25" t="s">
        <v>181</v>
      </c>
      <c r="F57" s="24">
        <v>39743</v>
      </c>
      <c r="G57" s="16">
        <v>52</v>
      </c>
      <c r="H57" s="9" t="s">
        <v>233</v>
      </c>
    </row>
    <row r="58" spans="1:8" ht="18.75" customHeight="1" x14ac:dyDescent="0.25">
      <c r="A58" s="8">
        <v>53</v>
      </c>
      <c r="B58" s="20" t="s">
        <v>163</v>
      </c>
      <c r="C58" s="20" t="s">
        <v>173</v>
      </c>
      <c r="D58" s="25" t="s">
        <v>164</v>
      </c>
      <c r="E58" s="25" t="s">
        <v>165</v>
      </c>
      <c r="F58" s="24">
        <v>39757</v>
      </c>
      <c r="G58" s="16">
        <v>84</v>
      </c>
      <c r="H58" s="9" t="s">
        <v>233</v>
      </c>
    </row>
    <row r="59" spans="1:8" ht="18.75" customHeight="1" x14ac:dyDescent="0.25">
      <c r="A59" s="8">
        <v>54</v>
      </c>
      <c r="B59" s="20" t="s">
        <v>166</v>
      </c>
      <c r="C59" s="20" t="s">
        <v>167</v>
      </c>
      <c r="D59" s="25" t="s">
        <v>168</v>
      </c>
      <c r="E59" s="25" t="s">
        <v>177</v>
      </c>
      <c r="F59" s="24">
        <v>39531</v>
      </c>
      <c r="G59" s="16">
        <v>54</v>
      </c>
      <c r="H59" s="9" t="s">
        <v>233</v>
      </c>
    </row>
    <row r="60" spans="1:8" ht="18.75" customHeight="1" x14ac:dyDescent="0.25">
      <c r="A60" s="8">
        <v>55</v>
      </c>
      <c r="B60" s="20" t="s">
        <v>9</v>
      </c>
      <c r="C60" s="20" t="s">
        <v>68</v>
      </c>
      <c r="D60" s="25"/>
      <c r="E60" s="25" t="s">
        <v>97</v>
      </c>
      <c r="F60" s="24">
        <v>39461</v>
      </c>
      <c r="G60" s="21">
        <v>20.67</v>
      </c>
      <c r="H60" s="9" t="s">
        <v>233</v>
      </c>
    </row>
    <row r="61" spans="1:8" ht="18.75" customHeight="1" x14ac:dyDescent="0.25">
      <c r="A61" s="8">
        <v>56</v>
      </c>
      <c r="B61" s="20" t="s">
        <v>9</v>
      </c>
      <c r="C61" s="20" t="s">
        <v>70</v>
      </c>
      <c r="D61" s="25"/>
      <c r="E61" s="25" t="s">
        <v>97</v>
      </c>
      <c r="F61" s="24">
        <v>39490</v>
      </c>
      <c r="G61" s="16">
        <v>34</v>
      </c>
      <c r="H61" s="9" t="s">
        <v>233</v>
      </c>
    </row>
    <row r="62" spans="1:8" ht="18.75" customHeight="1" x14ac:dyDescent="0.25">
      <c r="A62" s="8">
        <v>57</v>
      </c>
      <c r="B62" s="20" t="s">
        <v>9</v>
      </c>
      <c r="C62" s="20" t="s">
        <v>71</v>
      </c>
      <c r="D62" s="25"/>
      <c r="E62" s="25" t="s">
        <v>97</v>
      </c>
      <c r="F62" s="24">
        <v>39486</v>
      </c>
      <c r="G62" s="19">
        <v>20.41</v>
      </c>
      <c r="H62" s="9" t="s">
        <v>233</v>
      </c>
    </row>
    <row r="63" spans="1:8" ht="18.75" customHeight="1" x14ac:dyDescent="0.25">
      <c r="A63" s="8">
        <v>58</v>
      </c>
      <c r="B63" s="20" t="s">
        <v>9</v>
      </c>
      <c r="C63" s="20" t="s">
        <v>72</v>
      </c>
      <c r="D63" s="25"/>
      <c r="E63" s="25" t="s">
        <v>98</v>
      </c>
      <c r="F63" s="24">
        <v>39507</v>
      </c>
      <c r="G63" s="19">
        <v>21.58</v>
      </c>
      <c r="H63" s="9" t="s">
        <v>233</v>
      </c>
    </row>
    <row r="64" spans="1:8" ht="18.75" customHeight="1" x14ac:dyDescent="0.25">
      <c r="A64" s="8">
        <v>59</v>
      </c>
      <c r="B64" s="20" t="s">
        <v>9</v>
      </c>
      <c r="C64" s="20" t="s">
        <v>73</v>
      </c>
      <c r="D64" s="25"/>
      <c r="E64" s="25" t="s">
        <v>98</v>
      </c>
      <c r="F64" s="24">
        <v>39519</v>
      </c>
      <c r="G64" s="19">
        <v>15.36</v>
      </c>
      <c r="H64" s="9" t="s">
        <v>233</v>
      </c>
    </row>
    <row r="65" spans="1:8" ht="18.75" customHeight="1" x14ac:dyDescent="0.25">
      <c r="A65" s="8">
        <v>60</v>
      </c>
      <c r="B65" s="20" t="s">
        <v>9</v>
      </c>
      <c r="C65" s="20" t="s">
        <v>74</v>
      </c>
      <c r="D65" s="25"/>
      <c r="E65" s="25" t="s">
        <v>99</v>
      </c>
      <c r="F65" s="24">
        <v>39519</v>
      </c>
      <c r="G65" s="19">
        <v>21.72</v>
      </c>
      <c r="H65" s="9" t="s">
        <v>233</v>
      </c>
    </row>
    <row r="66" spans="1:8" ht="18.75" customHeight="1" x14ac:dyDescent="0.25">
      <c r="A66" s="8">
        <v>61</v>
      </c>
      <c r="B66" s="20" t="s">
        <v>9</v>
      </c>
      <c r="C66" s="20" t="s">
        <v>75</v>
      </c>
      <c r="D66" s="25"/>
      <c r="E66" s="25" t="s">
        <v>97</v>
      </c>
      <c r="F66" s="24">
        <v>39541</v>
      </c>
      <c r="G66" s="16">
        <v>17</v>
      </c>
      <c r="H66" s="9" t="s">
        <v>233</v>
      </c>
    </row>
    <row r="67" spans="1:8" ht="18.75" customHeight="1" x14ac:dyDescent="0.25">
      <c r="A67" s="8">
        <v>62</v>
      </c>
      <c r="B67" s="20" t="s">
        <v>9</v>
      </c>
      <c r="C67" s="20" t="s">
        <v>76</v>
      </c>
      <c r="D67" s="25"/>
      <c r="E67" s="25" t="s">
        <v>14</v>
      </c>
      <c r="F67" s="24">
        <v>39582</v>
      </c>
      <c r="G67" s="19">
        <v>23.25</v>
      </c>
      <c r="H67" s="9" t="s">
        <v>233</v>
      </c>
    </row>
    <row r="68" spans="1:8" ht="18.75" customHeight="1" x14ac:dyDescent="0.25">
      <c r="A68" s="8">
        <v>63</v>
      </c>
      <c r="B68" s="20" t="s">
        <v>9</v>
      </c>
      <c r="C68" s="34" t="s">
        <v>77</v>
      </c>
      <c r="D68" s="25"/>
      <c r="E68" s="25" t="s">
        <v>98</v>
      </c>
      <c r="F68" s="24">
        <v>39763</v>
      </c>
      <c r="G68" s="19">
        <v>11.92</v>
      </c>
      <c r="H68" s="9" t="s">
        <v>233</v>
      </c>
    </row>
    <row r="69" spans="1:8" ht="18.75" customHeight="1" x14ac:dyDescent="0.25">
      <c r="A69" s="8">
        <v>64</v>
      </c>
      <c r="B69" s="20" t="s">
        <v>9</v>
      </c>
      <c r="C69" s="20" t="s">
        <v>189</v>
      </c>
      <c r="D69" s="25"/>
      <c r="E69" s="25" t="s">
        <v>97</v>
      </c>
      <c r="F69" s="24">
        <v>39793</v>
      </c>
      <c r="G69" s="19">
        <v>17.170000000000002</v>
      </c>
      <c r="H69" s="9" t="s">
        <v>233</v>
      </c>
    </row>
    <row r="70" spans="1:8" ht="18.75" customHeight="1" x14ac:dyDescent="0.25">
      <c r="A70" s="8">
        <v>65</v>
      </c>
      <c r="B70" s="20" t="s">
        <v>9</v>
      </c>
      <c r="C70" s="20" t="s">
        <v>78</v>
      </c>
      <c r="D70" s="25"/>
      <c r="E70" s="25" t="s">
        <v>188</v>
      </c>
      <c r="F70" s="24">
        <v>39793</v>
      </c>
      <c r="G70" s="19">
        <v>16.920000000000002</v>
      </c>
      <c r="H70" s="9" t="s">
        <v>233</v>
      </c>
    </row>
    <row r="71" spans="1:8" ht="18.75" customHeight="1" x14ac:dyDescent="0.25">
      <c r="A71" s="8">
        <v>66</v>
      </c>
      <c r="B71" s="20" t="s">
        <v>9</v>
      </c>
      <c r="C71" s="20" t="s">
        <v>79</v>
      </c>
      <c r="D71" s="25"/>
      <c r="E71" s="25" t="s">
        <v>99</v>
      </c>
      <c r="F71" s="24">
        <v>39793</v>
      </c>
      <c r="G71" s="15">
        <v>14.27</v>
      </c>
      <c r="H71" s="9" t="s">
        <v>233</v>
      </c>
    </row>
    <row r="72" spans="1:8" ht="18.75" customHeight="1" x14ac:dyDescent="0.25">
      <c r="A72" s="8">
        <v>67</v>
      </c>
      <c r="B72" s="20" t="s">
        <v>9</v>
      </c>
      <c r="C72" s="34" t="s">
        <v>80</v>
      </c>
      <c r="D72" s="25"/>
      <c r="E72" s="25" t="s">
        <v>98</v>
      </c>
      <c r="F72" s="24">
        <v>39784</v>
      </c>
      <c r="G72" s="19">
        <v>11.18</v>
      </c>
      <c r="H72" s="9" t="s">
        <v>233</v>
      </c>
    </row>
    <row r="73" spans="1:8" ht="18.75" customHeight="1" x14ac:dyDescent="0.25">
      <c r="A73" s="8">
        <v>68</v>
      </c>
      <c r="B73" s="20" t="s">
        <v>9</v>
      </c>
      <c r="C73" s="25" t="s">
        <v>81</v>
      </c>
      <c r="D73" s="25"/>
      <c r="E73" s="25" t="s">
        <v>99</v>
      </c>
      <c r="F73" s="24">
        <v>39780</v>
      </c>
      <c r="G73" s="15">
        <v>24.55</v>
      </c>
      <c r="H73" s="9" t="s">
        <v>233</v>
      </c>
    </row>
    <row r="74" spans="1:8" ht="18.75" customHeight="1" x14ac:dyDescent="0.25">
      <c r="A74" s="8">
        <v>69</v>
      </c>
      <c r="B74" s="20" t="s">
        <v>9</v>
      </c>
      <c r="C74" s="25" t="s">
        <v>82</v>
      </c>
      <c r="D74" s="25"/>
      <c r="E74" s="25" t="s">
        <v>97</v>
      </c>
      <c r="F74" s="24">
        <v>39784</v>
      </c>
      <c r="G74" s="15">
        <v>10.43</v>
      </c>
      <c r="H74" s="9" t="s">
        <v>233</v>
      </c>
    </row>
    <row r="75" spans="1:8" ht="18.75" customHeight="1" x14ac:dyDescent="0.25">
      <c r="A75" s="8">
        <v>70</v>
      </c>
      <c r="B75" s="20" t="s">
        <v>9</v>
      </c>
      <c r="C75" s="25" t="s">
        <v>83</v>
      </c>
      <c r="D75" s="25"/>
      <c r="E75" s="25" t="s">
        <v>14</v>
      </c>
      <c r="F75" s="24">
        <v>39793</v>
      </c>
      <c r="G75" s="2">
        <v>24</v>
      </c>
      <c r="H75" s="9" t="s">
        <v>233</v>
      </c>
    </row>
    <row r="76" spans="1:8" ht="18.75" customHeight="1" x14ac:dyDescent="0.25">
      <c r="A76" s="8">
        <v>71</v>
      </c>
      <c r="B76" s="20" t="s">
        <v>9</v>
      </c>
      <c r="C76" s="25" t="s">
        <v>84</v>
      </c>
      <c r="D76" s="25"/>
      <c r="E76" s="25" t="s">
        <v>187</v>
      </c>
      <c r="F76" s="24">
        <v>39736</v>
      </c>
      <c r="G76" s="2">
        <v>10.1</v>
      </c>
      <c r="H76" s="9" t="s">
        <v>233</v>
      </c>
    </row>
    <row r="77" spans="1:8" ht="18.75" customHeight="1" x14ac:dyDescent="0.25">
      <c r="A77" s="8">
        <v>72</v>
      </c>
      <c r="B77" s="20" t="s">
        <v>9</v>
      </c>
      <c r="C77" s="25" t="s">
        <v>85</v>
      </c>
      <c r="D77" s="25"/>
      <c r="E77" s="25" t="s">
        <v>187</v>
      </c>
      <c r="F77" s="24">
        <v>39757</v>
      </c>
      <c r="G77" s="2">
        <v>10.8</v>
      </c>
      <c r="H77" s="9" t="s">
        <v>233</v>
      </c>
    </row>
    <row r="78" spans="1:8" ht="18.75" customHeight="1" x14ac:dyDescent="0.25">
      <c r="A78" s="8">
        <v>73</v>
      </c>
      <c r="B78" s="20" t="s">
        <v>9</v>
      </c>
      <c r="C78" s="25" t="s">
        <v>86</v>
      </c>
      <c r="D78" s="25"/>
      <c r="E78" s="25" t="s">
        <v>97</v>
      </c>
      <c r="F78" s="24">
        <v>39738</v>
      </c>
      <c r="G78" s="15">
        <v>15.42</v>
      </c>
      <c r="H78" s="9" t="s">
        <v>233</v>
      </c>
    </row>
    <row r="79" spans="1:8" ht="18.75" customHeight="1" x14ac:dyDescent="0.25">
      <c r="A79" s="8">
        <v>74</v>
      </c>
      <c r="B79" s="20" t="s">
        <v>9</v>
      </c>
      <c r="C79" s="25" t="s">
        <v>87</v>
      </c>
      <c r="D79" s="25"/>
      <c r="E79" s="25" t="s">
        <v>98</v>
      </c>
      <c r="F79" s="24">
        <v>39749</v>
      </c>
      <c r="G79" s="2">
        <v>16</v>
      </c>
      <c r="H79" s="9" t="s">
        <v>233</v>
      </c>
    </row>
    <row r="80" spans="1:8" ht="18.75" customHeight="1" x14ac:dyDescent="0.25">
      <c r="A80" s="8">
        <v>75</v>
      </c>
      <c r="B80" s="20" t="s">
        <v>9</v>
      </c>
      <c r="C80" s="25" t="s">
        <v>88</v>
      </c>
      <c r="D80" s="25"/>
      <c r="E80" s="25" t="s">
        <v>97</v>
      </c>
      <c r="F80" s="24">
        <v>39710</v>
      </c>
      <c r="G80" s="15">
        <v>10.43</v>
      </c>
      <c r="H80" s="9" t="s">
        <v>233</v>
      </c>
    </row>
    <row r="81" spans="1:8" ht="18.75" customHeight="1" x14ac:dyDescent="0.25">
      <c r="A81" s="8">
        <v>76</v>
      </c>
      <c r="B81" s="20" t="s">
        <v>9</v>
      </c>
      <c r="C81" s="33" t="s">
        <v>89</v>
      </c>
      <c r="D81" s="25"/>
      <c r="E81" s="25" t="s">
        <v>98</v>
      </c>
      <c r="F81" s="24">
        <v>39625</v>
      </c>
      <c r="G81" s="2">
        <v>12</v>
      </c>
      <c r="H81" s="9" t="s">
        <v>233</v>
      </c>
    </row>
    <row r="82" spans="1:8" ht="18.75" customHeight="1" x14ac:dyDescent="0.25">
      <c r="A82" s="8">
        <v>77</v>
      </c>
      <c r="B82" s="20" t="s">
        <v>9</v>
      </c>
      <c r="C82" s="25" t="s">
        <v>190</v>
      </c>
      <c r="D82" s="25"/>
      <c r="E82" s="25" t="s">
        <v>98</v>
      </c>
      <c r="F82" s="24">
        <v>39636</v>
      </c>
      <c r="G82" s="15">
        <v>11.25</v>
      </c>
      <c r="H82" s="9" t="s">
        <v>233</v>
      </c>
    </row>
    <row r="83" spans="1:8" ht="18.75" customHeight="1" x14ac:dyDescent="0.25">
      <c r="A83" s="8">
        <v>78</v>
      </c>
      <c r="B83" s="20" t="s">
        <v>9</v>
      </c>
      <c r="C83" s="25" t="s">
        <v>90</v>
      </c>
      <c r="D83" s="25"/>
      <c r="E83" s="25" t="s">
        <v>98</v>
      </c>
      <c r="F83" s="24">
        <v>39650</v>
      </c>
      <c r="G83" s="2">
        <v>11.6</v>
      </c>
      <c r="H83" s="9" t="s">
        <v>233</v>
      </c>
    </row>
    <row r="84" spans="1:8" ht="18.75" customHeight="1" x14ac:dyDescent="0.25">
      <c r="A84" s="8">
        <v>79</v>
      </c>
      <c r="B84" s="25" t="s">
        <v>17</v>
      </c>
      <c r="C84" s="36" t="s">
        <v>44</v>
      </c>
      <c r="D84" s="25" t="s">
        <v>51</v>
      </c>
      <c r="E84" s="25" t="s">
        <v>51</v>
      </c>
      <c r="F84" s="24">
        <v>39505</v>
      </c>
      <c r="G84" s="16">
        <v>27.25</v>
      </c>
      <c r="H84" s="9" t="s">
        <v>233</v>
      </c>
    </row>
    <row r="85" spans="1:8" ht="18.75" customHeight="1" x14ac:dyDescent="0.25">
      <c r="A85" s="8">
        <v>80</v>
      </c>
      <c r="B85" s="25" t="s">
        <v>17</v>
      </c>
      <c r="C85" s="36" t="s">
        <v>45</v>
      </c>
      <c r="D85" s="25" t="s">
        <v>52</v>
      </c>
      <c r="E85" s="25" t="s">
        <v>53</v>
      </c>
      <c r="F85" s="24">
        <v>39779</v>
      </c>
      <c r="G85" s="16">
        <v>78</v>
      </c>
      <c r="H85" s="9" t="s">
        <v>233</v>
      </c>
    </row>
    <row r="86" spans="1:8" ht="18.75" customHeight="1" x14ac:dyDescent="0.25">
      <c r="A86" s="8">
        <v>81</v>
      </c>
      <c r="B86" s="25" t="s">
        <v>17</v>
      </c>
      <c r="C86" s="36" t="s">
        <v>46</v>
      </c>
      <c r="D86" s="25" t="s">
        <v>52</v>
      </c>
      <c r="E86" s="25" t="s">
        <v>54</v>
      </c>
      <c r="F86" s="24">
        <v>39609</v>
      </c>
      <c r="G86" s="16">
        <v>50</v>
      </c>
      <c r="H86" s="9" t="s">
        <v>233</v>
      </c>
    </row>
    <row r="87" spans="1:8" ht="18.75" customHeight="1" x14ac:dyDescent="0.25">
      <c r="A87" s="8">
        <v>82</v>
      </c>
      <c r="B87" s="25" t="s">
        <v>17</v>
      </c>
      <c r="C87" s="36" t="s">
        <v>192</v>
      </c>
      <c r="D87" s="25" t="s">
        <v>55</v>
      </c>
      <c r="E87" s="25" t="s">
        <v>55</v>
      </c>
      <c r="F87" s="24">
        <v>39779</v>
      </c>
      <c r="G87" s="16">
        <v>224</v>
      </c>
      <c r="H87" s="9" t="s">
        <v>233</v>
      </c>
    </row>
    <row r="88" spans="1:8" ht="18.75" customHeight="1" x14ac:dyDescent="0.25">
      <c r="A88" s="8">
        <v>83</v>
      </c>
      <c r="B88" s="25" t="s">
        <v>17</v>
      </c>
      <c r="C88" s="36" t="s">
        <v>47</v>
      </c>
      <c r="D88" s="25" t="s">
        <v>56</v>
      </c>
      <c r="E88" s="25" t="s">
        <v>56</v>
      </c>
      <c r="F88" s="24">
        <v>39793</v>
      </c>
      <c r="G88" s="16">
        <v>50</v>
      </c>
      <c r="H88" s="9" t="s">
        <v>233</v>
      </c>
    </row>
    <row r="89" spans="1:8" ht="18.75" customHeight="1" x14ac:dyDescent="0.25">
      <c r="A89" s="8">
        <v>84</v>
      </c>
      <c r="B89" s="25" t="s">
        <v>17</v>
      </c>
      <c r="C89" s="36" t="s">
        <v>48</v>
      </c>
      <c r="D89" s="25" t="s">
        <v>57</v>
      </c>
      <c r="E89" s="25" t="s">
        <v>57</v>
      </c>
      <c r="F89" s="24">
        <v>39673</v>
      </c>
      <c r="G89" s="16">
        <v>30</v>
      </c>
      <c r="H89" s="9" t="s">
        <v>233</v>
      </c>
    </row>
    <row r="90" spans="1:8" ht="18.75" customHeight="1" x14ac:dyDescent="0.25">
      <c r="A90" s="8">
        <v>85</v>
      </c>
      <c r="B90" s="25" t="s">
        <v>17</v>
      </c>
      <c r="C90" s="36" t="s">
        <v>49</v>
      </c>
      <c r="D90" s="25" t="s">
        <v>52</v>
      </c>
      <c r="E90" s="25" t="s">
        <v>179</v>
      </c>
      <c r="F90" s="24">
        <v>39769</v>
      </c>
      <c r="G90" s="16">
        <v>54</v>
      </c>
      <c r="H90" s="9" t="s">
        <v>233</v>
      </c>
    </row>
    <row r="91" spans="1:8" ht="18.75" customHeight="1" x14ac:dyDescent="0.25">
      <c r="A91" s="8">
        <v>86</v>
      </c>
      <c r="B91" s="25" t="s">
        <v>17</v>
      </c>
      <c r="C91" s="36" t="s">
        <v>178</v>
      </c>
      <c r="D91" s="25" t="s">
        <v>58</v>
      </c>
      <c r="E91" s="25" t="s">
        <v>58</v>
      </c>
      <c r="F91" s="24">
        <v>39780</v>
      </c>
      <c r="G91" s="16">
        <v>27</v>
      </c>
      <c r="H91" s="9" t="s">
        <v>233</v>
      </c>
    </row>
    <row r="92" spans="1:8" ht="18.75" customHeight="1" x14ac:dyDescent="0.25">
      <c r="A92" s="8">
        <v>87</v>
      </c>
      <c r="B92" s="25" t="s">
        <v>17</v>
      </c>
      <c r="C92" s="36" t="s">
        <v>50</v>
      </c>
      <c r="D92" s="25" t="s">
        <v>59</v>
      </c>
      <c r="E92" s="25" t="s">
        <v>59</v>
      </c>
      <c r="F92" s="24">
        <v>39636</v>
      </c>
      <c r="G92" s="16">
        <v>52</v>
      </c>
      <c r="H92" s="9" t="s">
        <v>233</v>
      </c>
    </row>
    <row r="93" spans="1:8" ht="18.75" customHeight="1" x14ac:dyDescent="0.25">
      <c r="A93" s="8">
        <v>88</v>
      </c>
      <c r="B93" s="25" t="s">
        <v>17</v>
      </c>
      <c r="C93" s="36" t="s">
        <v>193</v>
      </c>
      <c r="D93" s="25" t="s">
        <v>60</v>
      </c>
      <c r="E93" s="25" t="s">
        <v>60</v>
      </c>
      <c r="F93" s="24">
        <v>39792</v>
      </c>
      <c r="G93" s="16">
        <v>52</v>
      </c>
      <c r="H93" s="9" t="s">
        <v>233</v>
      </c>
    </row>
    <row r="94" spans="1:8" ht="18.75" customHeight="1" x14ac:dyDescent="0.25">
      <c r="A94" s="8">
        <v>89</v>
      </c>
      <c r="B94" s="35" t="s">
        <v>639</v>
      </c>
      <c r="C94" s="36" t="s">
        <v>124</v>
      </c>
      <c r="D94" s="25" t="s">
        <v>182</v>
      </c>
      <c r="E94" s="25" t="s">
        <v>182</v>
      </c>
      <c r="F94" s="24">
        <v>39680</v>
      </c>
      <c r="G94" s="16">
        <v>58</v>
      </c>
      <c r="H94" s="9" t="s">
        <v>233</v>
      </c>
    </row>
    <row r="95" spans="1:8" ht="18.75" customHeight="1" x14ac:dyDescent="0.25">
      <c r="A95" s="8">
        <v>90</v>
      </c>
      <c r="B95" s="25" t="s">
        <v>11</v>
      </c>
      <c r="C95" s="36" t="s">
        <v>194</v>
      </c>
      <c r="D95" s="25" t="s">
        <v>137</v>
      </c>
      <c r="E95" s="25" t="s">
        <v>137</v>
      </c>
      <c r="F95" s="24">
        <v>39703</v>
      </c>
      <c r="G95" s="16">
        <v>53</v>
      </c>
      <c r="H95" s="9" t="s">
        <v>233</v>
      </c>
    </row>
    <row r="96" spans="1:8" s="17" customFormat="1" ht="18.75" customHeight="1" x14ac:dyDescent="0.25">
      <c r="A96" s="8">
        <v>91</v>
      </c>
      <c r="B96" s="33" t="s">
        <v>175</v>
      </c>
      <c r="C96" s="33" t="s">
        <v>176</v>
      </c>
      <c r="D96" s="33" t="s">
        <v>155</v>
      </c>
      <c r="E96" s="33" t="s">
        <v>156</v>
      </c>
      <c r="F96" s="24">
        <v>39736</v>
      </c>
      <c r="G96" s="16">
        <v>60</v>
      </c>
      <c r="H96" s="9" t="s">
        <v>233</v>
      </c>
    </row>
    <row r="97" spans="1:8" customFormat="1" ht="18.75" customHeight="1" x14ac:dyDescent="0.25">
      <c r="A97" s="8">
        <v>92</v>
      </c>
      <c r="B97" s="20" t="s">
        <v>12</v>
      </c>
      <c r="C97" s="28" t="s">
        <v>37</v>
      </c>
      <c r="D97" s="29" t="s">
        <v>28</v>
      </c>
      <c r="E97" s="29" t="s">
        <v>172</v>
      </c>
      <c r="F97" s="24">
        <v>40016</v>
      </c>
      <c r="G97" s="13">
        <v>23.8</v>
      </c>
      <c r="H97" s="9" t="s">
        <v>220</v>
      </c>
    </row>
    <row r="98" spans="1:8" customFormat="1" ht="18.75" customHeight="1" x14ac:dyDescent="0.25">
      <c r="A98" s="8">
        <v>93</v>
      </c>
      <c r="B98" s="20" t="s">
        <v>12</v>
      </c>
      <c r="C98" s="28" t="s">
        <v>39</v>
      </c>
      <c r="D98" s="29" t="s">
        <v>42</v>
      </c>
      <c r="E98" s="29" t="s">
        <v>19</v>
      </c>
      <c r="F98" s="24">
        <v>39930</v>
      </c>
      <c r="G98" s="12">
        <v>97</v>
      </c>
      <c r="H98" s="9" t="s">
        <v>220</v>
      </c>
    </row>
    <row r="99" spans="1:8" customFormat="1" ht="18.75" customHeight="1" x14ac:dyDescent="0.25">
      <c r="A99" s="8">
        <v>94</v>
      </c>
      <c r="B99" s="20" t="s">
        <v>12</v>
      </c>
      <c r="C99" s="28" t="s">
        <v>40</v>
      </c>
      <c r="D99" s="29" t="s">
        <v>43</v>
      </c>
      <c r="E99" s="29" t="s">
        <v>43</v>
      </c>
      <c r="F99" s="24">
        <v>39930</v>
      </c>
      <c r="G99" s="12">
        <v>90</v>
      </c>
      <c r="H99" s="9" t="s">
        <v>220</v>
      </c>
    </row>
    <row r="100" spans="1:8" customFormat="1" ht="18.75" customHeight="1" x14ac:dyDescent="0.25">
      <c r="A100" s="8">
        <v>95</v>
      </c>
      <c r="B100" s="20" t="s">
        <v>248</v>
      </c>
      <c r="C100" s="28" t="s">
        <v>140</v>
      </c>
      <c r="D100" s="29" t="s">
        <v>143</v>
      </c>
      <c r="E100" s="29" t="s">
        <v>18</v>
      </c>
      <c r="F100" s="24">
        <v>40003</v>
      </c>
      <c r="G100" s="13">
        <v>153</v>
      </c>
      <c r="H100" s="9" t="s">
        <v>220</v>
      </c>
    </row>
    <row r="101" spans="1:8" ht="18.75" customHeight="1" x14ac:dyDescent="0.25">
      <c r="A101" s="8">
        <v>96</v>
      </c>
      <c r="B101" s="20" t="s">
        <v>12</v>
      </c>
      <c r="C101" s="28" t="s">
        <v>35</v>
      </c>
      <c r="D101" s="29" t="s">
        <v>36</v>
      </c>
      <c r="E101" s="29" t="s">
        <v>36</v>
      </c>
      <c r="F101" s="24">
        <v>40168</v>
      </c>
      <c r="G101" s="14">
        <v>80.7</v>
      </c>
      <c r="H101" s="9" t="s">
        <v>220</v>
      </c>
    </row>
    <row r="102" spans="1:8" ht="18.75" customHeight="1" x14ac:dyDescent="0.25">
      <c r="A102" s="8">
        <v>97</v>
      </c>
      <c r="B102" s="20" t="s">
        <v>690</v>
      </c>
      <c r="C102" s="28" t="s">
        <v>148</v>
      </c>
      <c r="D102" s="29" t="s">
        <v>149</v>
      </c>
      <c r="E102" s="29" t="s">
        <v>149</v>
      </c>
      <c r="F102" s="24">
        <v>39946</v>
      </c>
      <c r="G102" s="13">
        <v>100</v>
      </c>
      <c r="H102" s="9" t="s">
        <v>220</v>
      </c>
    </row>
    <row r="103" spans="1:8" s="10" customFormat="1" ht="18.75" customHeight="1" x14ac:dyDescent="0.25">
      <c r="A103" s="8">
        <v>98</v>
      </c>
      <c r="B103" s="27" t="s">
        <v>9</v>
      </c>
      <c r="C103" s="30" t="s">
        <v>100</v>
      </c>
      <c r="D103" s="29" t="s">
        <v>10</v>
      </c>
      <c r="E103" s="29" t="s">
        <v>98</v>
      </c>
      <c r="F103" s="24">
        <v>39981</v>
      </c>
      <c r="G103" s="14">
        <v>10.82</v>
      </c>
      <c r="H103" s="9" t="s">
        <v>233</v>
      </c>
    </row>
    <row r="104" spans="1:8" s="10" customFormat="1" ht="18.75" customHeight="1" x14ac:dyDescent="0.25">
      <c r="A104" s="8">
        <v>99</v>
      </c>
      <c r="B104" s="27" t="s">
        <v>9</v>
      </c>
      <c r="C104" s="28" t="s">
        <v>101</v>
      </c>
      <c r="D104" s="29" t="s">
        <v>10</v>
      </c>
      <c r="E104" s="29" t="s">
        <v>98</v>
      </c>
      <c r="F104" s="24">
        <v>39981</v>
      </c>
      <c r="G104" s="14">
        <v>10.97</v>
      </c>
      <c r="H104" s="9" t="s">
        <v>233</v>
      </c>
    </row>
    <row r="105" spans="1:8" s="10" customFormat="1" ht="18.75" customHeight="1" x14ac:dyDescent="0.25">
      <c r="A105" s="8">
        <v>100</v>
      </c>
      <c r="B105" s="27" t="s">
        <v>9</v>
      </c>
      <c r="C105" s="28" t="s">
        <v>102</v>
      </c>
      <c r="D105" s="29" t="s">
        <v>14</v>
      </c>
      <c r="E105" s="29" t="s">
        <v>14</v>
      </c>
      <c r="F105" s="24">
        <v>39981</v>
      </c>
      <c r="G105" s="14">
        <v>20.27</v>
      </c>
      <c r="H105" s="9" t="s">
        <v>233</v>
      </c>
    </row>
    <row r="106" spans="1:8" s="10" customFormat="1" ht="18.75" customHeight="1" x14ac:dyDescent="0.25">
      <c r="A106" s="8">
        <v>101</v>
      </c>
      <c r="B106" s="27" t="s">
        <v>9</v>
      </c>
      <c r="C106" s="28" t="s">
        <v>103</v>
      </c>
      <c r="D106" s="29" t="s">
        <v>171</v>
      </c>
      <c r="E106" s="29" t="s">
        <v>98</v>
      </c>
      <c r="F106" s="24">
        <v>39981</v>
      </c>
      <c r="G106" s="14">
        <v>10.38</v>
      </c>
      <c r="H106" s="9" t="s">
        <v>233</v>
      </c>
    </row>
    <row r="107" spans="1:8" s="10" customFormat="1" ht="18.75" customHeight="1" x14ac:dyDescent="0.25">
      <c r="A107" s="8">
        <v>102</v>
      </c>
      <c r="B107" s="27" t="s">
        <v>9</v>
      </c>
      <c r="C107" s="28" t="s">
        <v>104</v>
      </c>
      <c r="D107" s="29" t="s">
        <v>171</v>
      </c>
      <c r="E107" s="29" t="s">
        <v>15</v>
      </c>
      <c r="F107" s="24">
        <v>39981</v>
      </c>
      <c r="G107" s="14">
        <v>10.25</v>
      </c>
      <c r="H107" s="9" t="s">
        <v>233</v>
      </c>
    </row>
    <row r="108" spans="1:8" ht="18.75" customHeight="1" x14ac:dyDescent="0.25">
      <c r="A108" s="8">
        <v>103</v>
      </c>
      <c r="B108" s="35" t="s">
        <v>221</v>
      </c>
      <c r="C108" s="35" t="s">
        <v>222</v>
      </c>
      <c r="D108" s="25" t="s">
        <v>223</v>
      </c>
      <c r="E108" s="25" t="s">
        <v>224</v>
      </c>
      <c r="F108" s="24">
        <v>40042</v>
      </c>
      <c r="G108" s="2">
        <v>30</v>
      </c>
      <c r="H108" s="9" t="s">
        <v>233</v>
      </c>
    </row>
    <row r="109" spans="1:8" ht="18.75" customHeight="1" x14ac:dyDescent="0.25">
      <c r="A109" s="8">
        <v>104</v>
      </c>
      <c r="B109" s="35" t="s">
        <v>639</v>
      </c>
      <c r="C109" s="35" t="s">
        <v>225</v>
      </c>
      <c r="D109" s="25" t="s">
        <v>93</v>
      </c>
      <c r="E109" s="25" t="s">
        <v>93</v>
      </c>
      <c r="F109" s="24">
        <v>40093</v>
      </c>
      <c r="G109" s="2">
        <v>52</v>
      </c>
      <c r="H109" s="9" t="s">
        <v>233</v>
      </c>
    </row>
    <row r="110" spans="1:8" ht="18.75" customHeight="1" x14ac:dyDescent="0.25">
      <c r="A110" s="8">
        <v>105</v>
      </c>
      <c r="B110" s="20" t="s">
        <v>13</v>
      </c>
      <c r="C110" s="35" t="s">
        <v>226</v>
      </c>
      <c r="D110" s="25" t="s">
        <v>227</v>
      </c>
      <c r="E110" s="25" t="s">
        <v>228</v>
      </c>
      <c r="F110" s="24">
        <v>40339</v>
      </c>
      <c r="G110" s="2">
        <v>10</v>
      </c>
      <c r="H110" s="7" t="s">
        <v>234</v>
      </c>
    </row>
    <row r="111" spans="1:8" ht="18.75" customHeight="1" x14ac:dyDescent="0.25">
      <c r="A111" s="8">
        <v>106</v>
      </c>
      <c r="B111" s="27" t="s">
        <v>144</v>
      </c>
      <c r="C111" s="35" t="s">
        <v>229</v>
      </c>
      <c r="D111" s="25" t="s">
        <v>230</v>
      </c>
      <c r="E111" s="25" t="s">
        <v>147</v>
      </c>
      <c r="F111" s="24">
        <v>40463</v>
      </c>
      <c r="G111" s="2">
        <v>24</v>
      </c>
      <c r="H111" s="7" t="s">
        <v>235</v>
      </c>
    </row>
    <row r="112" spans="1:8" ht="18.75" customHeight="1" x14ac:dyDescent="0.25">
      <c r="A112" s="8">
        <v>107</v>
      </c>
      <c r="B112" s="20" t="s">
        <v>12</v>
      </c>
      <c r="C112" s="28" t="s">
        <v>231</v>
      </c>
      <c r="D112" s="25" t="s">
        <v>232</v>
      </c>
      <c r="E112" s="25" t="s">
        <v>232</v>
      </c>
      <c r="F112" s="24">
        <v>40455</v>
      </c>
      <c r="G112" s="2">
        <v>20</v>
      </c>
      <c r="H112" s="7" t="s">
        <v>220</v>
      </c>
    </row>
    <row r="113" spans="1:8" ht="18.75" customHeight="1" x14ac:dyDescent="0.25">
      <c r="A113" s="8">
        <v>116</v>
      </c>
      <c r="B113" s="27" t="s">
        <v>248</v>
      </c>
      <c r="C113" s="28" t="s">
        <v>249</v>
      </c>
      <c r="D113" s="29" t="s">
        <v>250</v>
      </c>
      <c r="E113" s="29" t="s">
        <v>250</v>
      </c>
      <c r="F113" s="24">
        <v>40663</v>
      </c>
      <c r="G113" s="2">
        <v>100</v>
      </c>
      <c r="H113" s="9" t="s">
        <v>220</v>
      </c>
    </row>
    <row r="114" spans="1:8" ht="18.75" customHeight="1" x14ac:dyDescent="0.25">
      <c r="A114" s="8">
        <v>112</v>
      </c>
      <c r="B114" s="27" t="s">
        <v>9</v>
      </c>
      <c r="C114" s="28" t="s">
        <v>241</v>
      </c>
      <c r="D114" s="29" t="s">
        <v>242</v>
      </c>
      <c r="E114" s="29" t="s">
        <v>243</v>
      </c>
      <c r="F114" s="24">
        <v>40878</v>
      </c>
      <c r="G114" s="2">
        <v>52</v>
      </c>
      <c r="H114" s="9" t="s">
        <v>233</v>
      </c>
    </row>
    <row r="115" spans="1:8" ht="18.75" customHeight="1" x14ac:dyDescent="0.25">
      <c r="A115" s="8">
        <v>119</v>
      </c>
      <c r="B115" s="27" t="s">
        <v>256</v>
      </c>
      <c r="C115" s="28" t="s">
        <v>257</v>
      </c>
      <c r="D115" s="29" t="s">
        <v>258</v>
      </c>
      <c r="E115" s="29" t="s">
        <v>210</v>
      </c>
      <c r="F115" s="24">
        <v>40883</v>
      </c>
      <c r="G115" s="2">
        <v>110</v>
      </c>
      <c r="H115" s="9" t="s">
        <v>220</v>
      </c>
    </row>
    <row r="116" spans="1:8" ht="18.75" customHeight="1" x14ac:dyDescent="0.25">
      <c r="A116" s="8">
        <v>111</v>
      </c>
      <c r="B116" s="27" t="s">
        <v>9</v>
      </c>
      <c r="C116" s="28" t="s">
        <v>238</v>
      </c>
      <c r="D116" s="29" t="s">
        <v>239</v>
      </c>
      <c r="E116" s="29" t="s">
        <v>240</v>
      </c>
      <c r="F116" s="24">
        <v>40892</v>
      </c>
      <c r="G116" s="2">
        <v>30</v>
      </c>
      <c r="H116" s="9" t="s">
        <v>233</v>
      </c>
    </row>
    <row r="117" spans="1:8" ht="18.75" customHeight="1" x14ac:dyDescent="0.25">
      <c r="A117" s="8">
        <v>114</v>
      </c>
      <c r="B117" s="27" t="s">
        <v>11</v>
      </c>
      <c r="C117" s="28" t="s">
        <v>244</v>
      </c>
      <c r="D117" s="29" t="s">
        <v>246</v>
      </c>
      <c r="E117" s="29" t="s">
        <v>247</v>
      </c>
      <c r="F117" s="24">
        <v>40893</v>
      </c>
      <c r="G117" s="2">
        <v>50</v>
      </c>
      <c r="H117" s="9" t="s">
        <v>233</v>
      </c>
    </row>
    <row r="118" spans="1:8" ht="18.75" customHeight="1" x14ac:dyDescent="0.25">
      <c r="A118" s="8">
        <v>117</v>
      </c>
      <c r="B118" s="27" t="s">
        <v>144</v>
      </c>
      <c r="C118" s="28" t="s">
        <v>251</v>
      </c>
      <c r="D118" s="29" t="s">
        <v>230</v>
      </c>
      <c r="E118" s="29" t="s">
        <v>147</v>
      </c>
      <c r="F118" s="24">
        <v>40893</v>
      </c>
      <c r="G118" s="2">
        <v>24</v>
      </c>
      <c r="H118" s="7" t="s">
        <v>234</v>
      </c>
    </row>
    <row r="119" spans="1:8" ht="18.75" customHeight="1" x14ac:dyDescent="0.25">
      <c r="A119" s="8">
        <v>118</v>
      </c>
      <c r="B119" s="27" t="s">
        <v>252</v>
      </c>
      <c r="C119" s="28" t="s">
        <v>253</v>
      </c>
      <c r="D119" s="29" t="s">
        <v>254</v>
      </c>
      <c r="E119" s="29" t="s">
        <v>255</v>
      </c>
      <c r="F119" s="24">
        <v>40900</v>
      </c>
      <c r="G119" s="2">
        <v>88</v>
      </c>
      <c r="H119" s="9" t="s">
        <v>220</v>
      </c>
    </row>
    <row r="120" spans="1:8" ht="18.75" customHeight="1" x14ac:dyDescent="0.25">
      <c r="A120" s="8">
        <v>108</v>
      </c>
      <c r="B120" s="20" t="s">
        <v>12</v>
      </c>
      <c r="C120" s="28" t="s">
        <v>236</v>
      </c>
      <c r="D120" s="29" t="s">
        <v>28</v>
      </c>
      <c r="E120" s="29" t="s">
        <v>237</v>
      </c>
      <c r="F120" s="24">
        <v>40903</v>
      </c>
      <c r="G120" s="2">
        <v>30</v>
      </c>
      <c r="H120" s="9" t="s">
        <v>220</v>
      </c>
    </row>
  </sheetData>
  <autoFilter ref="A4:H120"/>
  <mergeCells count="8">
    <mergeCell ref="E1:E3"/>
    <mergeCell ref="H1:H3"/>
    <mergeCell ref="A1:A3"/>
    <mergeCell ref="F1:F3"/>
    <mergeCell ref="G1:G3"/>
    <mergeCell ref="B1:B3"/>
    <mergeCell ref="C1:C3"/>
    <mergeCell ref="D1:D3"/>
  </mergeCells>
  <phoneticPr fontId="13" type="noConversion"/>
  <pageMargins left="0.14000000000000001" right="0.14000000000000001" top="0.33" bottom="0.33" header="0.15" footer="0.15"/>
  <pageSetup paperSize="9" scale="90" orientation="landscape" r:id="rId1"/>
  <headerFooter alignWithMargins="0">
    <oddFooter xml:space="preserve">&amp;L&amp;N&amp;C&amp;12На сторінці №&amp;P  порядкові номери з____ по ____ </oddFooter>
  </headerFooter>
  <rowBreaks count="1" manualBreakCount="1">
    <brk id="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topLeftCell="A28" zoomScaleNormal="100" zoomScaleSheetLayoutView="100" workbookViewId="0">
      <selection activeCell="F7" sqref="F7"/>
    </sheetView>
  </sheetViews>
  <sheetFormatPr defaultRowHeight="12.75" x14ac:dyDescent="0.2"/>
  <cols>
    <col min="1" max="1" width="4.7109375" customWidth="1"/>
    <col min="2" max="2" width="20.140625" customWidth="1"/>
    <col min="3" max="3" width="24" customWidth="1"/>
    <col min="4" max="4" width="20.140625" customWidth="1"/>
    <col min="5" max="5" width="16.85546875" customWidth="1"/>
    <col min="9" max="10" width="13.28515625" customWidth="1"/>
  </cols>
  <sheetData>
    <row r="1" spans="1:11" ht="30" customHeight="1" x14ac:dyDescent="0.2">
      <c r="A1" s="138" t="s">
        <v>3</v>
      </c>
      <c r="B1" s="137" t="s">
        <v>4</v>
      </c>
      <c r="C1" s="137" t="s">
        <v>259</v>
      </c>
      <c r="D1" s="137" t="s">
        <v>5</v>
      </c>
      <c r="E1" s="137" t="s">
        <v>6</v>
      </c>
      <c r="F1" s="137" t="s">
        <v>564</v>
      </c>
      <c r="G1" s="136" t="s">
        <v>8</v>
      </c>
      <c r="H1" s="137" t="s">
        <v>198</v>
      </c>
      <c r="I1" s="137" t="s">
        <v>0</v>
      </c>
      <c r="J1" s="137"/>
      <c r="K1" s="137"/>
    </row>
    <row r="2" spans="1:11" ht="28.5" customHeight="1" x14ac:dyDescent="0.2">
      <c r="A2" s="138"/>
      <c r="B2" s="137"/>
      <c r="C2" s="137"/>
      <c r="D2" s="137"/>
      <c r="E2" s="137"/>
      <c r="F2" s="137"/>
      <c r="G2" s="136"/>
      <c r="H2" s="137"/>
      <c r="I2" s="38" t="s">
        <v>260</v>
      </c>
      <c r="J2" s="38" t="s">
        <v>261</v>
      </c>
      <c r="K2" s="38" t="s">
        <v>1</v>
      </c>
    </row>
    <row r="3" spans="1:11" x14ac:dyDescent="0.2">
      <c r="A3" s="138"/>
      <c r="B3" s="137"/>
      <c r="C3" s="137"/>
      <c r="D3" s="137"/>
      <c r="E3" s="137"/>
      <c r="F3" s="137"/>
      <c r="G3" s="136"/>
      <c r="H3" s="137"/>
      <c r="I3" s="40" t="s">
        <v>2</v>
      </c>
      <c r="J3" s="40" t="s">
        <v>2</v>
      </c>
      <c r="K3" s="40" t="s">
        <v>2</v>
      </c>
    </row>
    <row r="4" spans="1:11" ht="14.25" x14ac:dyDescent="0.2">
      <c r="A4" s="37">
        <v>1</v>
      </c>
      <c r="B4" s="38">
        <v>2</v>
      </c>
      <c r="C4" s="37">
        <v>3</v>
      </c>
      <c r="D4" s="38">
        <v>4</v>
      </c>
      <c r="E4" s="37">
        <v>5</v>
      </c>
      <c r="F4" s="38">
        <v>6</v>
      </c>
      <c r="G4" s="37">
        <v>7</v>
      </c>
      <c r="H4" s="38">
        <v>8</v>
      </c>
      <c r="I4" s="37">
        <v>9</v>
      </c>
      <c r="J4" s="38">
        <v>10</v>
      </c>
      <c r="K4" s="37">
        <v>11</v>
      </c>
    </row>
    <row r="5" spans="1:11" ht="41.25" customHeight="1" x14ac:dyDescent="0.2">
      <c r="A5" s="41">
        <v>1</v>
      </c>
      <c r="B5" s="42" t="s">
        <v>252</v>
      </c>
      <c r="C5" s="70" t="s">
        <v>262</v>
      </c>
      <c r="D5" s="43" t="s">
        <v>263</v>
      </c>
      <c r="E5" s="43" t="s">
        <v>255</v>
      </c>
      <c r="F5" s="49">
        <v>2012</v>
      </c>
      <c r="G5" s="44">
        <v>88</v>
      </c>
      <c r="H5" s="42" t="s">
        <v>264</v>
      </c>
      <c r="I5" s="45">
        <v>6366184.5</v>
      </c>
      <c r="J5" s="45">
        <v>5556785.5</v>
      </c>
      <c r="K5" s="42">
        <v>809399</v>
      </c>
    </row>
    <row r="6" spans="1:11" ht="24" x14ac:dyDescent="0.2">
      <c r="A6" s="37">
        <v>2</v>
      </c>
      <c r="B6" s="38" t="s">
        <v>265</v>
      </c>
      <c r="C6" s="86" t="s">
        <v>266</v>
      </c>
      <c r="D6" s="38" t="s">
        <v>267</v>
      </c>
      <c r="E6" s="38" t="s">
        <v>268</v>
      </c>
      <c r="F6" s="49">
        <v>2012</v>
      </c>
      <c r="G6" s="42">
        <v>91</v>
      </c>
      <c r="H6" s="38" t="s">
        <v>264</v>
      </c>
      <c r="I6" s="46">
        <v>5075856.33</v>
      </c>
      <c r="J6" s="46">
        <v>3475856.33</v>
      </c>
      <c r="K6" s="40">
        <v>1600000</v>
      </c>
    </row>
    <row r="7" spans="1:11" ht="36" x14ac:dyDescent="0.2">
      <c r="A7" s="41">
        <v>3</v>
      </c>
      <c r="B7" s="42" t="s">
        <v>144</v>
      </c>
      <c r="C7" s="87" t="s">
        <v>269</v>
      </c>
      <c r="D7" s="38" t="s">
        <v>270</v>
      </c>
      <c r="E7" s="38" t="s">
        <v>365</v>
      </c>
      <c r="F7" s="49">
        <v>2012</v>
      </c>
      <c r="G7" s="39">
        <v>15.6</v>
      </c>
      <c r="H7" s="42" t="s">
        <v>361</v>
      </c>
      <c r="I7" s="46">
        <v>858399</v>
      </c>
      <c r="J7" s="46">
        <v>803303</v>
      </c>
      <c r="K7" s="40">
        <v>55096</v>
      </c>
    </row>
    <row r="8" spans="1:11" ht="36" x14ac:dyDescent="0.2">
      <c r="A8" s="37">
        <v>4</v>
      </c>
      <c r="B8" s="42" t="s">
        <v>144</v>
      </c>
      <c r="C8" s="87" t="s">
        <v>271</v>
      </c>
      <c r="D8" s="38" t="s">
        <v>272</v>
      </c>
      <c r="E8" s="38" t="s">
        <v>366</v>
      </c>
      <c r="F8" s="49">
        <v>2012</v>
      </c>
      <c r="G8" s="44">
        <v>15.4</v>
      </c>
      <c r="H8" s="42" t="s">
        <v>361</v>
      </c>
      <c r="I8" s="46">
        <v>858399</v>
      </c>
      <c r="J8" s="46">
        <v>803303</v>
      </c>
      <c r="K8" s="40">
        <v>55096</v>
      </c>
    </row>
    <row r="9" spans="1:11" ht="24" x14ac:dyDescent="0.2">
      <c r="A9" s="41">
        <v>5</v>
      </c>
      <c r="B9" s="42" t="s">
        <v>273</v>
      </c>
      <c r="C9" s="87" t="s">
        <v>274</v>
      </c>
      <c r="D9" s="42" t="s">
        <v>275</v>
      </c>
      <c r="E9" s="42" t="s">
        <v>275</v>
      </c>
      <c r="F9" s="49">
        <v>2012</v>
      </c>
      <c r="G9" s="44">
        <v>26</v>
      </c>
      <c r="H9" s="42" t="s">
        <v>362</v>
      </c>
      <c r="I9" s="45">
        <v>133771</v>
      </c>
      <c r="J9" s="45">
        <v>98268</v>
      </c>
      <c r="K9" s="42">
        <v>35503</v>
      </c>
    </row>
    <row r="10" spans="1:11" ht="14.25" x14ac:dyDescent="0.2">
      <c r="A10" s="37">
        <v>6</v>
      </c>
      <c r="B10" s="42" t="s">
        <v>276</v>
      </c>
      <c r="C10" s="87" t="s">
        <v>277</v>
      </c>
      <c r="D10" s="47"/>
      <c r="E10" s="42" t="s">
        <v>278</v>
      </c>
      <c r="F10" s="49">
        <v>2012</v>
      </c>
      <c r="G10" s="44">
        <v>30.5</v>
      </c>
      <c r="H10" s="42" t="s">
        <v>363</v>
      </c>
      <c r="I10" s="45">
        <v>22436</v>
      </c>
      <c r="J10" s="45">
        <v>22436</v>
      </c>
      <c r="K10" s="42"/>
    </row>
    <row r="11" spans="1:11" ht="24" x14ac:dyDescent="0.2">
      <c r="A11" s="41">
        <v>7</v>
      </c>
      <c r="B11" s="42" t="s">
        <v>276</v>
      </c>
      <c r="C11" s="87" t="s">
        <v>279</v>
      </c>
      <c r="D11" s="47"/>
      <c r="E11" s="42" t="s">
        <v>280</v>
      </c>
      <c r="F11" s="49">
        <v>2012</v>
      </c>
      <c r="G11" s="44">
        <v>25.2</v>
      </c>
      <c r="H11" s="42" t="s">
        <v>363</v>
      </c>
      <c r="I11" s="45">
        <v>26854</v>
      </c>
      <c r="J11" s="45">
        <v>26854</v>
      </c>
      <c r="K11" s="42"/>
    </row>
    <row r="12" spans="1:11" ht="14.25" x14ac:dyDescent="0.2">
      <c r="A12" s="37">
        <v>8</v>
      </c>
      <c r="B12" s="42" t="s">
        <v>11</v>
      </c>
      <c r="C12" s="87" t="s">
        <v>281</v>
      </c>
      <c r="D12" s="42" t="s">
        <v>282</v>
      </c>
      <c r="E12" s="42" t="s">
        <v>282</v>
      </c>
      <c r="F12" s="49">
        <v>2012</v>
      </c>
      <c r="G12" s="44">
        <v>56</v>
      </c>
      <c r="H12" s="42" t="s">
        <v>362</v>
      </c>
      <c r="I12" s="45">
        <v>441519</v>
      </c>
      <c r="J12" s="45">
        <v>441519</v>
      </c>
      <c r="K12" s="42"/>
    </row>
    <row r="13" spans="1:11" x14ac:dyDescent="0.2">
      <c r="A13" s="41">
        <v>9</v>
      </c>
      <c r="B13" s="42" t="s">
        <v>276</v>
      </c>
      <c r="C13" s="87" t="s">
        <v>283</v>
      </c>
      <c r="D13" s="42"/>
      <c r="E13" s="42" t="s">
        <v>284</v>
      </c>
      <c r="F13" s="49">
        <v>2012</v>
      </c>
      <c r="G13" s="44">
        <v>29.8</v>
      </c>
      <c r="H13" s="42" t="s">
        <v>363</v>
      </c>
      <c r="I13" s="45">
        <v>26041</v>
      </c>
      <c r="J13" s="45">
        <v>26041</v>
      </c>
      <c r="K13" s="42"/>
    </row>
    <row r="14" spans="1:11" ht="24" x14ac:dyDescent="0.2">
      <c r="A14" s="37">
        <v>10</v>
      </c>
      <c r="B14" s="42" t="s">
        <v>276</v>
      </c>
      <c r="C14" s="87" t="s">
        <v>285</v>
      </c>
      <c r="D14" s="42"/>
      <c r="E14" s="42" t="s">
        <v>286</v>
      </c>
      <c r="F14" s="49">
        <v>2012</v>
      </c>
      <c r="G14" s="44">
        <v>16.8</v>
      </c>
      <c r="H14" s="42" t="s">
        <v>363</v>
      </c>
      <c r="I14" s="45">
        <v>25637</v>
      </c>
      <c r="J14" s="45">
        <v>25637</v>
      </c>
      <c r="K14" s="42"/>
    </row>
    <row r="15" spans="1:11" ht="24" x14ac:dyDescent="0.2">
      <c r="A15" s="41">
        <v>11</v>
      </c>
      <c r="B15" s="42" t="s">
        <v>273</v>
      </c>
      <c r="C15" s="87" t="s">
        <v>287</v>
      </c>
      <c r="D15" s="42" t="s">
        <v>288</v>
      </c>
      <c r="E15" s="42" t="s">
        <v>288</v>
      </c>
      <c r="F15" s="49">
        <v>2012</v>
      </c>
      <c r="G15" s="44">
        <v>30</v>
      </c>
      <c r="H15" s="42" t="s">
        <v>264</v>
      </c>
      <c r="I15" s="45">
        <v>1498211</v>
      </c>
      <c r="J15" s="45">
        <v>1498211</v>
      </c>
      <c r="K15" s="42"/>
    </row>
    <row r="16" spans="1:11" ht="14.25" x14ac:dyDescent="0.2">
      <c r="A16" s="37">
        <v>12</v>
      </c>
      <c r="B16" s="42" t="s">
        <v>289</v>
      </c>
      <c r="C16" s="87" t="s">
        <v>290</v>
      </c>
      <c r="D16" s="42" t="s">
        <v>291</v>
      </c>
      <c r="E16" s="42" t="s">
        <v>291</v>
      </c>
      <c r="F16" s="49">
        <v>2012</v>
      </c>
      <c r="G16" s="44">
        <v>100</v>
      </c>
      <c r="H16" s="42" t="s">
        <v>264</v>
      </c>
      <c r="I16" s="45">
        <v>8176317</v>
      </c>
      <c r="J16" s="45">
        <v>1932317</v>
      </c>
      <c r="K16" s="48">
        <v>6244000</v>
      </c>
    </row>
    <row r="17" spans="1:11" x14ac:dyDescent="0.2">
      <c r="A17" s="41">
        <v>13</v>
      </c>
      <c r="B17" s="42" t="s">
        <v>276</v>
      </c>
      <c r="C17" s="87" t="s">
        <v>292</v>
      </c>
      <c r="D17" s="42"/>
      <c r="E17" s="42" t="s">
        <v>293</v>
      </c>
      <c r="F17" s="49">
        <v>2012</v>
      </c>
      <c r="G17" s="44">
        <v>21.7</v>
      </c>
      <c r="H17" s="42" t="s">
        <v>363</v>
      </c>
      <c r="I17" s="45">
        <v>39185</v>
      </c>
      <c r="J17" s="45">
        <v>39185</v>
      </c>
      <c r="K17" s="42"/>
    </row>
    <row r="18" spans="1:11" ht="14.25" x14ac:dyDescent="0.2">
      <c r="A18" s="37">
        <v>14</v>
      </c>
      <c r="B18" s="42" t="s">
        <v>276</v>
      </c>
      <c r="C18" s="87" t="s">
        <v>294</v>
      </c>
      <c r="D18" s="42"/>
      <c r="E18" s="42" t="s">
        <v>295</v>
      </c>
      <c r="F18" s="49">
        <v>2012</v>
      </c>
      <c r="G18" s="44">
        <v>29.7</v>
      </c>
      <c r="H18" s="42" t="s">
        <v>363</v>
      </c>
      <c r="I18" s="45">
        <v>30771</v>
      </c>
      <c r="J18" s="45">
        <v>30771</v>
      </c>
      <c r="K18" s="42"/>
    </row>
    <row r="19" spans="1:11" ht="12.75" customHeight="1" x14ac:dyDescent="0.2">
      <c r="A19" s="41">
        <v>15</v>
      </c>
      <c r="B19" s="42" t="s">
        <v>296</v>
      </c>
      <c r="C19" s="87" t="s">
        <v>297</v>
      </c>
      <c r="D19" s="42" t="s">
        <v>298</v>
      </c>
      <c r="E19" s="42" t="s">
        <v>298</v>
      </c>
      <c r="F19" s="49">
        <v>2012</v>
      </c>
      <c r="G19" s="44">
        <v>15</v>
      </c>
      <c r="H19" s="42" t="s">
        <v>361</v>
      </c>
      <c r="I19" s="45">
        <v>12867441.27</v>
      </c>
      <c r="J19" s="45">
        <v>7657000</v>
      </c>
      <c r="K19" s="42">
        <v>5210441.2699999996</v>
      </c>
    </row>
    <row r="20" spans="1:11" ht="14.25" x14ac:dyDescent="0.2">
      <c r="A20" s="37">
        <v>16</v>
      </c>
      <c r="B20" s="42" t="s">
        <v>276</v>
      </c>
      <c r="C20" s="87" t="s">
        <v>299</v>
      </c>
      <c r="D20" s="42"/>
      <c r="E20" s="42" t="s">
        <v>286</v>
      </c>
      <c r="F20" s="49">
        <v>2012</v>
      </c>
      <c r="G20" s="44">
        <v>27.8</v>
      </c>
      <c r="H20" s="42" t="s">
        <v>363</v>
      </c>
      <c r="I20" s="45">
        <v>31832</v>
      </c>
      <c r="J20" s="45">
        <v>31832</v>
      </c>
      <c r="K20" s="42"/>
    </row>
    <row r="21" spans="1:11" x14ac:dyDescent="0.2">
      <c r="A21" s="41">
        <v>17</v>
      </c>
      <c r="B21" s="42" t="s">
        <v>276</v>
      </c>
      <c r="C21" s="87" t="s">
        <v>300</v>
      </c>
      <c r="D21" s="42"/>
      <c r="E21" s="42" t="s">
        <v>286</v>
      </c>
      <c r="F21" s="49">
        <v>2012</v>
      </c>
      <c r="G21" s="44">
        <v>29.3</v>
      </c>
      <c r="H21" s="42" t="s">
        <v>363</v>
      </c>
      <c r="I21" s="45">
        <v>64717</v>
      </c>
      <c r="J21" s="45">
        <v>64717</v>
      </c>
      <c r="K21" s="42"/>
    </row>
    <row r="22" spans="1:11" ht="24" x14ac:dyDescent="0.2">
      <c r="A22" s="37">
        <v>18</v>
      </c>
      <c r="B22" s="42" t="s">
        <v>273</v>
      </c>
      <c r="C22" s="87" t="s">
        <v>301</v>
      </c>
      <c r="D22" s="42" t="s">
        <v>302</v>
      </c>
      <c r="E22" s="42" t="s">
        <v>303</v>
      </c>
      <c r="F22" s="49">
        <v>2012</v>
      </c>
      <c r="G22" s="44">
        <v>89</v>
      </c>
      <c r="H22" s="42" t="s">
        <v>264</v>
      </c>
      <c r="I22" s="45">
        <v>4970869</v>
      </c>
      <c r="J22" s="45">
        <v>4970869</v>
      </c>
      <c r="K22" s="42"/>
    </row>
    <row r="23" spans="1:11" x14ac:dyDescent="0.2">
      <c r="A23" s="41">
        <v>19</v>
      </c>
      <c r="B23" s="42" t="s">
        <v>276</v>
      </c>
      <c r="C23" s="87" t="s">
        <v>304</v>
      </c>
      <c r="D23" s="42"/>
      <c r="E23" s="42" t="s">
        <v>295</v>
      </c>
      <c r="F23" s="49">
        <v>2012</v>
      </c>
      <c r="G23" s="44">
        <v>32.700000000000003</v>
      </c>
      <c r="H23" s="42" t="s">
        <v>363</v>
      </c>
      <c r="I23" s="45">
        <v>38223</v>
      </c>
      <c r="J23" s="45">
        <v>38223</v>
      </c>
      <c r="K23" s="42"/>
    </row>
    <row r="24" spans="1:11" ht="14.25" x14ac:dyDescent="0.2">
      <c r="A24" s="37">
        <v>20</v>
      </c>
      <c r="B24" s="42" t="s">
        <v>175</v>
      </c>
      <c r="C24" s="87" t="s">
        <v>305</v>
      </c>
      <c r="D24" s="42" t="s">
        <v>306</v>
      </c>
      <c r="E24" s="42" t="s">
        <v>154</v>
      </c>
      <c r="F24" s="49">
        <v>2012</v>
      </c>
      <c r="G24" s="44">
        <v>116</v>
      </c>
      <c r="H24" s="42" t="s">
        <v>362</v>
      </c>
      <c r="I24" s="45">
        <v>1963183</v>
      </c>
      <c r="J24" s="45">
        <v>1472387</v>
      </c>
      <c r="K24" s="42">
        <v>490796</v>
      </c>
    </row>
    <row r="25" spans="1:11" x14ac:dyDescent="0.2">
      <c r="A25" s="41">
        <v>21</v>
      </c>
      <c r="B25" s="42" t="s">
        <v>307</v>
      </c>
      <c r="C25" s="87" t="s">
        <v>308</v>
      </c>
      <c r="D25" s="42" t="s">
        <v>309</v>
      </c>
      <c r="E25" s="42" t="s">
        <v>310</v>
      </c>
      <c r="F25" s="49">
        <v>2012</v>
      </c>
      <c r="G25" s="44">
        <v>150</v>
      </c>
      <c r="H25" s="42" t="s">
        <v>264</v>
      </c>
      <c r="I25" s="45">
        <v>8460071.2300000004</v>
      </c>
      <c r="J25" s="45">
        <v>4100000</v>
      </c>
      <c r="K25" s="42">
        <v>4360071.2300000004</v>
      </c>
    </row>
    <row r="26" spans="1:11" ht="24" x14ac:dyDescent="0.2">
      <c r="A26" s="37">
        <v>22</v>
      </c>
      <c r="B26" s="42" t="s">
        <v>273</v>
      </c>
      <c r="C26" s="87" t="s">
        <v>311</v>
      </c>
      <c r="D26" s="42" t="s">
        <v>312</v>
      </c>
      <c r="E26" s="42" t="s">
        <v>312</v>
      </c>
      <c r="F26" s="49">
        <v>2012</v>
      </c>
      <c r="G26" s="44">
        <v>90</v>
      </c>
      <c r="H26" s="42" t="s">
        <v>364</v>
      </c>
      <c r="I26" s="45">
        <v>399345</v>
      </c>
      <c r="J26" s="45">
        <v>399345</v>
      </c>
      <c r="K26" s="42"/>
    </row>
    <row r="27" spans="1:11" x14ac:dyDescent="0.2">
      <c r="A27" s="41">
        <v>23</v>
      </c>
      <c r="B27" s="42" t="s">
        <v>276</v>
      </c>
      <c r="C27" s="87" t="s">
        <v>313</v>
      </c>
      <c r="D27" s="42"/>
      <c r="E27" s="42" t="s">
        <v>286</v>
      </c>
      <c r="F27" s="49">
        <v>2012</v>
      </c>
      <c r="G27" s="44">
        <v>30</v>
      </c>
      <c r="H27" s="42" t="s">
        <v>363</v>
      </c>
      <c r="I27" s="45">
        <v>28064</v>
      </c>
      <c r="J27" s="45">
        <v>28064</v>
      </c>
      <c r="K27" s="42"/>
    </row>
    <row r="28" spans="1:11" ht="14.25" x14ac:dyDescent="0.2">
      <c r="A28" s="37">
        <v>24</v>
      </c>
      <c r="B28" s="42" t="s">
        <v>276</v>
      </c>
      <c r="C28" s="87" t="s">
        <v>314</v>
      </c>
      <c r="D28" s="42"/>
      <c r="E28" s="42" t="s">
        <v>286</v>
      </c>
      <c r="F28" s="49">
        <v>2012</v>
      </c>
      <c r="G28" s="44">
        <v>29.5</v>
      </c>
      <c r="H28" s="42" t="s">
        <v>363</v>
      </c>
      <c r="I28" s="45">
        <v>23678</v>
      </c>
      <c r="J28" s="45">
        <v>23678</v>
      </c>
      <c r="K28" s="42"/>
    </row>
    <row r="29" spans="1:11" x14ac:dyDescent="0.2">
      <c r="A29" s="41">
        <v>25</v>
      </c>
      <c r="B29" s="42" t="s">
        <v>276</v>
      </c>
      <c r="C29" s="87" t="s">
        <v>315</v>
      </c>
      <c r="D29" s="42"/>
      <c r="E29" s="42" t="s">
        <v>286</v>
      </c>
      <c r="F29" s="49">
        <v>2012</v>
      </c>
      <c r="G29" s="44">
        <v>25.7</v>
      </c>
      <c r="H29" s="42" t="s">
        <v>363</v>
      </c>
      <c r="I29" s="45">
        <v>18269</v>
      </c>
      <c r="J29" s="45">
        <v>18269</v>
      </c>
      <c r="K29" s="42"/>
    </row>
    <row r="30" spans="1:11" ht="24" x14ac:dyDescent="0.2">
      <c r="A30" s="37">
        <v>26</v>
      </c>
      <c r="B30" s="42" t="s">
        <v>316</v>
      </c>
      <c r="C30" s="87" t="s">
        <v>317</v>
      </c>
      <c r="D30" s="42" t="s">
        <v>318</v>
      </c>
      <c r="E30" s="42" t="s">
        <v>319</v>
      </c>
      <c r="F30" s="49">
        <v>2012</v>
      </c>
      <c r="G30" s="44">
        <v>10</v>
      </c>
      <c r="H30" s="42" t="s">
        <v>264</v>
      </c>
      <c r="I30" s="45">
        <v>307698.09999999998</v>
      </c>
      <c r="J30" s="45">
        <v>307698.09999999998</v>
      </c>
      <c r="K30" s="42"/>
    </row>
    <row r="31" spans="1:11" x14ac:dyDescent="0.2">
      <c r="A31" s="41">
        <v>27</v>
      </c>
      <c r="B31" s="42" t="s">
        <v>276</v>
      </c>
      <c r="C31" s="87" t="s">
        <v>320</v>
      </c>
      <c r="D31" s="42"/>
      <c r="E31" s="42" t="s">
        <v>321</v>
      </c>
      <c r="F31" s="49">
        <v>2012</v>
      </c>
      <c r="G31" s="44">
        <v>30</v>
      </c>
      <c r="H31" s="42" t="s">
        <v>363</v>
      </c>
      <c r="I31" s="45">
        <v>17383</v>
      </c>
      <c r="J31" s="45">
        <v>17383</v>
      </c>
      <c r="K31" s="42"/>
    </row>
    <row r="32" spans="1:11" ht="14.25" x14ac:dyDescent="0.2">
      <c r="A32" s="37">
        <v>28</v>
      </c>
      <c r="B32" s="42" t="s">
        <v>276</v>
      </c>
      <c r="C32" s="87" t="s">
        <v>322</v>
      </c>
      <c r="D32" s="42"/>
      <c r="E32" s="42" t="s">
        <v>286</v>
      </c>
      <c r="F32" s="49">
        <v>2012</v>
      </c>
      <c r="G32" s="44">
        <v>30</v>
      </c>
      <c r="H32" s="42" t="s">
        <v>363</v>
      </c>
      <c r="I32" s="45">
        <v>35520</v>
      </c>
      <c r="J32" s="45">
        <v>35520</v>
      </c>
      <c r="K32" s="42"/>
    </row>
    <row r="33" spans="1:11" ht="24" x14ac:dyDescent="0.2">
      <c r="A33" s="41">
        <v>29</v>
      </c>
      <c r="B33" s="42" t="s">
        <v>323</v>
      </c>
      <c r="C33" s="87" t="s">
        <v>324</v>
      </c>
      <c r="D33" s="42" t="s">
        <v>325</v>
      </c>
      <c r="E33" s="42" t="s">
        <v>325</v>
      </c>
      <c r="F33" s="49">
        <v>2012</v>
      </c>
      <c r="G33" s="44">
        <v>66</v>
      </c>
      <c r="H33" s="42" t="s">
        <v>362</v>
      </c>
      <c r="I33" s="45">
        <v>655200</v>
      </c>
      <c r="J33" s="45">
        <v>655200</v>
      </c>
      <c r="K33" s="42"/>
    </row>
    <row r="34" spans="1:11" ht="14.25" x14ac:dyDescent="0.2">
      <c r="A34" s="37">
        <v>30</v>
      </c>
      <c r="B34" s="42" t="s">
        <v>276</v>
      </c>
      <c r="C34" s="87" t="s">
        <v>326</v>
      </c>
      <c r="D34" s="42"/>
      <c r="E34" s="42" t="s">
        <v>286</v>
      </c>
      <c r="F34" s="49">
        <v>2012</v>
      </c>
      <c r="G34" s="44">
        <v>30</v>
      </c>
      <c r="H34" s="42" t="s">
        <v>363</v>
      </c>
      <c r="I34" s="45">
        <v>28279</v>
      </c>
      <c r="J34" s="45">
        <v>28279</v>
      </c>
      <c r="K34" s="42"/>
    </row>
    <row r="35" spans="1:11" x14ac:dyDescent="0.2">
      <c r="A35" s="41">
        <v>31</v>
      </c>
      <c r="B35" s="42" t="s">
        <v>276</v>
      </c>
      <c r="C35" s="87" t="s">
        <v>327</v>
      </c>
      <c r="D35" s="42"/>
      <c r="E35" s="42" t="s">
        <v>286</v>
      </c>
      <c r="F35" s="49">
        <v>2012</v>
      </c>
      <c r="G35" s="44">
        <v>30</v>
      </c>
      <c r="H35" s="42" t="s">
        <v>363</v>
      </c>
      <c r="I35" s="45">
        <v>12389</v>
      </c>
      <c r="J35" s="45">
        <v>12389</v>
      </c>
      <c r="K35" s="42"/>
    </row>
    <row r="36" spans="1:11" ht="14.25" x14ac:dyDescent="0.2">
      <c r="A36" s="37">
        <v>32</v>
      </c>
      <c r="B36" s="42" t="s">
        <v>276</v>
      </c>
      <c r="C36" s="87" t="s">
        <v>328</v>
      </c>
      <c r="D36" s="42"/>
      <c r="E36" s="42" t="s">
        <v>286</v>
      </c>
      <c r="F36" s="49">
        <v>2012</v>
      </c>
      <c r="G36" s="44">
        <v>30</v>
      </c>
      <c r="H36" s="42" t="s">
        <v>363</v>
      </c>
      <c r="I36" s="45">
        <v>12389</v>
      </c>
      <c r="J36" s="45">
        <v>12389</v>
      </c>
      <c r="K36" s="42"/>
    </row>
    <row r="37" spans="1:11" x14ac:dyDescent="0.2">
      <c r="A37" s="41">
        <v>33</v>
      </c>
      <c r="B37" s="42" t="s">
        <v>276</v>
      </c>
      <c r="C37" s="87" t="s">
        <v>329</v>
      </c>
      <c r="D37" s="42"/>
      <c r="E37" s="42" t="s">
        <v>286</v>
      </c>
      <c r="F37" s="49">
        <v>2012</v>
      </c>
      <c r="G37" s="44">
        <v>30</v>
      </c>
      <c r="H37" s="42" t="s">
        <v>363</v>
      </c>
      <c r="I37" s="45">
        <v>12389</v>
      </c>
      <c r="J37" s="45">
        <v>12389</v>
      </c>
      <c r="K37" s="42"/>
    </row>
    <row r="38" spans="1:11" ht="14.25" x14ac:dyDescent="0.2">
      <c r="A38" s="37">
        <v>34</v>
      </c>
      <c r="B38" s="42" t="s">
        <v>276</v>
      </c>
      <c r="C38" s="87" t="s">
        <v>330</v>
      </c>
      <c r="D38" s="42"/>
      <c r="E38" s="42" t="s">
        <v>286</v>
      </c>
      <c r="F38" s="49">
        <v>2012</v>
      </c>
      <c r="G38" s="44">
        <v>30</v>
      </c>
      <c r="H38" s="42" t="s">
        <v>363</v>
      </c>
      <c r="I38" s="45">
        <v>43294</v>
      </c>
      <c r="J38" s="45">
        <v>43294</v>
      </c>
      <c r="K38" s="42"/>
    </row>
    <row r="39" spans="1:11" x14ac:dyDescent="0.2">
      <c r="A39" s="41">
        <v>35</v>
      </c>
      <c r="B39" s="42" t="s">
        <v>331</v>
      </c>
      <c r="C39" s="87" t="s">
        <v>332</v>
      </c>
      <c r="D39" s="42" t="s">
        <v>309</v>
      </c>
      <c r="E39" s="42"/>
      <c r="F39" s="49">
        <v>2012</v>
      </c>
      <c r="G39" s="44">
        <v>118</v>
      </c>
      <c r="H39" s="42" t="s">
        <v>364</v>
      </c>
      <c r="I39" s="45">
        <v>1199886</v>
      </c>
      <c r="J39" s="45">
        <v>1199886</v>
      </c>
      <c r="K39" s="42"/>
    </row>
    <row r="40" spans="1:11" ht="24" x14ac:dyDescent="0.2">
      <c r="A40" s="37">
        <v>36</v>
      </c>
      <c r="B40" s="42" t="s">
        <v>276</v>
      </c>
      <c r="C40" s="87" t="s">
        <v>333</v>
      </c>
      <c r="D40" s="42"/>
      <c r="E40" s="42" t="s">
        <v>286</v>
      </c>
      <c r="F40" s="49">
        <v>2012</v>
      </c>
      <c r="G40" s="44">
        <v>30</v>
      </c>
      <c r="H40" s="42" t="s">
        <v>363</v>
      </c>
      <c r="I40" s="45">
        <v>12222</v>
      </c>
      <c r="J40" s="45">
        <v>12222</v>
      </c>
      <c r="K40" s="42"/>
    </row>
    <row r="41" spans="1:11" ht="24" x14ac:dyDescent="0.2">
      <c r="A41" s="41">
        <v>37</v>
      </c>
      <c r="B41" s="42" t="s">
        <v>276</v>
      </c>
      <c r="C41" s="87" t="s">
        <v>334</v>
      </c>
      <c r="D41" s="42"/>
      <c r="E41" s="42" t="s">
        <v>286</v>
      </c>
      <c r="F41" s="49">
        <v>2012</v>
      </c>
      <c r="G41" s="44">
        <v>30</v>
      </c>
      <c r="H41" s="42" t="s">
        <v>363</v>
      </c>
      <c r="I41" s="45">
        <v>12389</v>
      </c>
      <c r="J41" s="45">
        <v>12389</v>
      </c>
      <c r="K41" s="42"/>
    </row>
    <row r="42" spans="1:11" ht="24" x14ac:dyDescent="0.2">
      <c r="A42" s="37">
        <v>38</v>
      </c>
      <c r="B42" s="42" t="s">
        <v>335</v>
      </c>
      <c r="C42" s="87" t="s">
        <v>336</v>
      </c>
      <c r="D42" s="42"/>
      <c r="E42" s="42" t="s">
        <v>337</v>
      </c>
      <c r="F42" s="49">
        <v>2012</v>
      </c>
      <c r="G42" s="44">
        <v>28</v>
      </c>
      <c r="H42" s="42" t="s">
        <v>364</v>
      </c>
      <c r="I42" s="45">
        <v>473316</v>
      </c>
      <c r="J42" s="45">
        <v>473316</v>
      </c>
      <c r="K42" s="42"/>
    </row>
    <row r="43" spans="1:11" x14ac:dyDescent="0.2">
      <c r="A43" s="41">
        <v>39</v>
      </c>
      <c r="B43" s="42" t="s">
        <v>276</v>
      </c>
      <c r="C43" s="87" t="s">
        <v>569</v>
      </c>
      <c r="D43" s="42" t="s">
        <v>338</v>
      </c>
      <c r="E43" s="42" t="s">
        <v>338</v>
      </c>
      <c r="F43" s="49">
        <v>2012</v>
      </c>
      <c r="G43" s="44">
        <v>30</v>
      </c>
      <c r="H43" s="42" t="s">
        <v>364</v>
      </c>
      <c r="I43" s="45">
        <v>180000</v>
      </c>
      <c r="J43" s="45">
        <v>180000</v>
      </c>
      <c r="K43" s="42"/>
    </row>
    <row r="44" spans="1:11" ht="24" x14ac:dyDescent="0.2">
      <c r="A44" s="37">
        <v>40</v>
      </c>
      <c r="B44" s="42" t="s">
        <v>276</v>
      </c>
      <c r="C44" s="87" t="s">
        <v>339</v>
      </c>
      <c r="D44" s="42"/>
      <c r="E44" s="42" t="s">
        <v>286</v>
      </c>
      <c r="F44" s="49">
        <v>2012</v>
      </c>
      <c r="G44" s="44">
        <v>30</v>
      </c>
      <c r="H44" s="42" t="s">
        <v>363</v>
      </c>
      <c r="I44" s="45">
        <v>12644</v>
      </c>
      <c r="J44" s="45">
        <v>12644</v>
      </c>
      <c r="K44" s="42"/>
    </row>
    <row r="45" spans="1:11" x14ac:dyDescent="0.2">
      <c r="A45" s="41">
        <v>41</v>
      </c>
      <c r="B45" s="42" t="s">
        <v>276</v>
      </c>
      <c r="C45" s="87" t="s">
        <v>340</v>
      </c>
      <c r="D45" s="42"/>
      <c r="E45" s="42" t="s">
        <v>286</v>
      </c>
      <c r="F45" s="49">
        <v>2012</v>
      </c>
      <c r="G45" s="44">
        <v>30</v>
      </c>
      <c r="H45" s="42" t="s">
        <v>363</v>
      </c>
      <c r="I45" s="45">
        <v>12194</v>
      </c>
      <c r="J45" s="45">
        <v>12194</v>
      </c>
      <c r="K45" s="42"/>
    </row>
    <row r="46" spans="1:11" ht="14.25" x14ac:dyDescent="0.2">
      <c r="A46" s="37">
        <v>42</v>
      </c>
      <c r="B46" s="42" t="s">
        <v>341</v>
      </c>
      <c r="C46" s="87" t="s">
        <v>342</v>
      </c>
      <c r="D46" s="42" t="s">
        <v>343</v>
      </c>
      <c r="E46" s="42" t="s">
        <v>343</v>
      </c>
      <c r="F46" s="49">
        <v>2012</v>
      </c>
      <c r="G46" s="44">
        <v>18</v>
      </c>
      <c r="H46" s="42" t="s">
        <v>264</v>
      </c>
      <c r="I46" s="45">
        <v>1223199</v>
      </c>
      <c r="J46" s="45">
        <v>1223199</v>
      </c>
      <c r="K46" s="42"/>
    </row>
    <row r="47" spans="1:11" x14ac:dyDescent="0.2">
      <c r="A47" s="41">
        <v>43</v>
      </c>
      <c r="B47" s="42" t="s">
        <v>341</v>
      </c>
      <c r="C47" s="87" t="s">
        <v>344</v>
      </c>
      <c r="D47" s="42" t="s">
        <v>345</v>
      </c>
      <c r="E47" s="42" t="s">
        <v>345</v>
      </c>
      <c r="F47" s="49">
        <v>2012</v>
      </c>
      <c r="G47" s="44">
        <v>16</v>
      </c>
      <c r="H47" s="42" t="s">
        <v>264</v>
      </c>
      <c r="I47" s="45">
        <v>981095.76</v>
      </c>
      <c r="J47" s="45">
        <v>981095.76</v>
      </c>
      <c r="K47" s="42"/>
    </row>
    <row r="48" spans="1:11" ht="14.25" x14ac:dyDescent="0.2">
      <c r="A48" s="37">
        <v>44</v>
      </c>
      <c r="B48" s="42" t="s">
        <v>346</v>
      </c>
      <c r="C48" s="87" t="s">
        <v>347</v>
      </c>
      <c r="D48" s="42" t="s">
        <v>348</v>
      </c>
      <c r="E48" s="42" t="s">
        <v>349</v>
      </c>
      <c r="F48" s="49">
        <v>2012</v>
      </c>
      <c r="G48" s="44">
        <v>21.1</v>
      </c>
      <c r="H48" s="42" t="s">
        <v>264</v>
      </c>
      <c r="I48" s="45">
        <v>897708.5</v>
      </c>
      <c r="J48" s="45">
        <v>897708.5</v>
      </c>
      <c r="K48" s="42"/>
    </row>
    <row r="49" spans="1:11" ht="24" x14ac:dyDescent="0.2">
      <c r="A49" s="41">
        <v>45</v>
      </c>
      <c r="B49" s="42" t="s">
        <v>350</v>
      </c>
      <c r="C49" s="87" t="s">
        <v>351</v>
      </c>
      <c r="D49" s="42" t="s">
        <v>352</v>
      </c>
      <c r="E49" s="42" t="s">
        <v>352</v>
      </c>
      <c r="F49" s="49">
        <v>2012</v>
      </c>
      <c r="G49" s="44">
        <v>42</v>
      </c>
      <c r="H49" s="42" t="s">
        <v>264</v>
      </c>
      <c r="I49" s="45">
        <v>3329397</v>
      </c>
      <c r="J49" s="45">
        <v>3329397</v>
      </c>
      <c r="K49" s="42"/>
    </row>
    <row r="50" spans="1:11" ht="24" x14ac:dyDescent="0.2">
      <c r="A50" s="37">
        <v>46</v>
      </c>
      <c r="B50" s="42" t="s">
        <v>353</v>
      </c>
      <c r="C50" s="87" t="s">
        <v>354</v>
      </c>
      <c r="D50" s="42" t="s">
        <v>355</v>
      </c>
      <c r="E50" s="42" t="s">
        <v>356</v>
      </c>
      <c r="F50" s="49">
        <v>2012</v>
      </c>
      <c r="G50" s="44">
        <v>30.45</v>
      </c>
      <c r="H50" s="42" t="s">
        <v>264</v>
      </c>
      <c r="I50" s="45">
        <v>693788.27</v>
      </c>
      <c r="J50" s="45">
        <v>693788.27</v>
      </c>
      <c r="K50" s="42"/>
    </row>
    <row r="51" spans="1:11" x14ac:dyDescent="0.2">
      <c r="A51" s="41">
        <v>47</v>
      </c>
      <c r="B51" s="42" t="s">
        <v>276</v>
      </c>
      <c r="C51" s="87" t="s">
        <v>357</v>
      </c>
      <c r="D51" s="42" t="s">
        <v>43</v>
      </c>
      <c r="E51" s="42" t="s">
        <v>43</v>
      </c>
      <c r="F51" s="49">
        <v>2012</v>
      </c>
      <c r="G51" s="44">
        <v>47.9</v>
      </c>
      <c r="H51" s="42" t="s">
        <v>364</v>
      </c>
      <c r="I51" s="45">
        <v>276310</v>
      </c>
      <c r="J51" s="45">
        <v>276310</v>
      </c>
      <c r="K51" s="42"/>
    </row>
    <row r="52" spans="1:11" ht="14.25" x14ac:dyDescent="0.2">
      <c r="A52" s="37">
        <v>48</v>
      </c>
      <c r="B52" s="42" t="s">
        <v>11</v>
      </c>
      <c r="C52" s="87" t="s">
        <v>358</v>
      </c>
      <c r="D52" s="42" t="s">
        <v>359</v>
      </c>
      <c r="E52" s="42" t="s">
        <v>359</v>
      </c>
      <c r="F52" s="49">
        <v>2012</v>
      </c>
      <c r="G52" s="44">
        <v>52</v>
      </c>
      <c r="H52" s="42" t="s">
        <v>364</v>
      </c>
      <c r="I52" s="45">
        <v>467822</v>
      </c>
      <c r="J52" s="45">
        <v>467822</v>
      </c>
      <c r="K52" s="42"/>
    </row>
    <row r="53" spans="1:11" ht="24" x14ac:dyDescent="0.2">
      <c r="A53" s="41">
        <v>49</v>
      </c>
      <c r="B53" s="42" t="s">
        <v>296</v>
      </c>
      <c r="C53" s="87" t="s">
        <v>568</v>
      </c>
      <c r="D53" s="42" t="s">
        <v>360</v>
      </c>
      <c r="E53" s="42" t="s">
        <v>211</v>
      </c>
      <c r="F53" s="49">
        <v>2012</v>
      </c>
      <c r="G53" s="44">
        <v>33</v>
      </c>
      <c r="H53" s="42" t="s">
        <v>264</v>
      </c>
      <c r="I53" s="45">
        <v>320000</v>
      </c>
      <c r="J53" s="45">
        <v>320000</v>
      </c>
      <c r="K53" s="42"/>
    </row>
  </sheetData>
  <autoFilter ref="A4:K53"/>
  <mergeCells count="9">
    <mergeCell ref="G1:G3"/>
    <mergeCell ref="H1:H3"/>
    <mergeCell ref="I1:K1"/>
    <mergeCell ref="E1:E3"/>
    <mergeCell ref="A1:A3"/>
    <mergeCell ref="B1:B3"/>
    <mergeCell ref="C1:C3"/>
    <mergeCell ref="D1:D3"/>
    <mergeCell ref="F1:F3"/>
  </mergeCells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Normal="100" zoomScaleSheetLayoutView="100" workbookViewId="0">
      <selection activeCell="H13" sqref="H13"/>
    </sheetView>
  </sheetViews>
  <sheetFormatPr defaultRowHeight="12.75" x14ac:dyDescent="0.2"/>
  <cols>
    <col min="1" max="1" width="3" customWidth="1"/>
    <col min="2" max="2" width="26.85546875" customWidth="1"/>
    <col min="3" max="3" width="32.5703125" customWidth="1"/>
    <col min="4" max="5" width="17.28515625" style="58" customWidth="1"/>
    <col min="6" max="6" width="10.140625" bestFit="1" customWidth="1"/>
    <col min="7" max="7" width="13.42578125" customWidth="1"/>
    <col min="9" max="10" width="12.7109375" customWidth="1"/>
  </cols>
  <sheetData>
    <row r="1" spans="1:11" ht="13.5" customHeight="1" x14ac:dyDescent="0.2">
      <c r="A1" s="138" t="s">
        <v>3</v>
      </c>
      <c r="B1" s="137" t="s">
        <v>4</v>
      </c>
      <c r="C1" s="137" t="s">
        <v>259</v>
      </c>
      <c r="D1" s="137" t="s">
        <v>5</v>
      </c>
      <c r="E1" s="137" t="s">
        <v>6</v>
      </c>
      <c r="F1" s="137" t="s">
        <v>564</v>
      </c>
      <c r="G1" s="136" t="s">
        <v>8</v>
      </c>
      <c r="H1" s="137" t="s">
        <v>198</v>
      </c>
      <c r="I1" s="137" t="s">
        <v>0</v>
      </c>
      <c r="J1" s="137"/>
      <c r="K1" s="137"/>
    </row>
    <row r="2" spans="1:11" ht="24" x14ac:dyDescent="0.2">
      <c r="A2" s="138"/>
      <c r="B2" s="137"/>
      <c r="C2" s="137"/>
      <c r="D2" s="137"/>
      <c r="E2" s="137"/>
      <c r="F2" s="137"/>
      <c r="G2" s="136"/>
      <c r="H2" s="137"/>
      <c r="I2" s="50" t="s">
        <v>260</v>
      </c>
      <c r="J2" s="50" t="s">
        <v>261</v>
      </c>
      <c r="K2" s="50" t="s">
        <v>1</v>
      </c>
    </row>
    <row r="3" spans="1:11" x14ac:dyDescent="0.2">
      <c r="A3" s="138"/>
      <c r="B3" s="137"/>
      <c r="C3" s="137"/>
      <c r="D3" s="137"/>
      <c r="E3" s="137"/>
      <c r="F3" s="137"/>
      <c r="G3" s="136"/>
      <c r="H3" s="137"/>
      <c r="I3" s="65" t="s">
        <v>20</v>
      </c>
      <c r="J3" s="65" t="s">
        <v>20</v>
      </c>
      <c r="K3" s="65" t="s">
        <v>20</v>
      </c>
    </row>
    <row r="4" spans="1:11" ht="14.25" x14ac:dyDescent="0.2">
      <c r="A4" s="37">
        <v>1</v>
      </c>
      <c r="B4" s="38">
        <v>2</v>
      </c>
      <c r="C4" s="37">
        <v>3</v>
      </c>
      <c r="D4" s="38">
        <v>4</v>
      </c>
      <c r="E4" s="37">
        <v>5</v>
      </c>
      <c r="F4" s="38">
        <v>6</v>
      </c>
      <c r="G4" s="37">
        <v>7</v>
      </c>
      <c r="H4" s="38">
        <v>8</v>
      </c>
      <c r="I4" s="37">
        <v>9</v>
      </c>
      <c r="J4" s="38">
        <v>10</v>
      </c>
      <c r="K4" s="37">
        <v>11</v>
      </c>
    </row>
    <row r="5" spans="1:11" ht="15" x14ac:dyDescent="0.25">
      <c r="A5" s="43">
        <v>1</v>
      </c>
      <c r="B5" s="70" t="s">
        <v>341</v>
      </c>
      <c r="C5" s="66" t="s">
        <v>498</v>
      </c>
      <c r="D5" s="52" t="s">
        <v>367</v>
      </c>
      <c r="E5" s="52" t="s">
        <v>368</v>
      </c>
      <c r="F5" s="59">
        <v>2013</v>
      </c>
      <c r="G5" s="53">
        <v>31.31</v>
      </c>
      <c r="H5" s="52" t="s">
        <v>264</v>
      </c>
      <c r="I5" s="60">
        <v>1333.03898</v>
      </c>
      <c r="J5" s="60">
        <v>1333.03898</v>
      </c>
      <c r="K5" s="61"/>
    </row>
    <row r="6" spans="1:11" ht="15" x14ac:dyDescent="0.25">
      <c r="A6" s="43">
        <v>2</v>
      </c>
      <c r="B6" s="70" t="s">
        <v>341</v>
      </c>
      <c r="C6" s="66" t="s">
        <v>499</v>
      </c>
      <c r="D6" s="52" t="s">
        <v>369</v>
      </c>
      <c r="E6" s="52" t="s">
        <v>369</v>
      </c>
      <c r="F6" s="59">
        <v>2013</v>
      </c>
      <c r="G6" s="53" t="s">
        <v>370</v>
      </c>
      <c r="H6" s="52" t="s">
        <v>264</v>
      </c>
      <c r="I6" s="60">
        <v>1143.85168</v>
      </c>
      <c r="J6" s="60">
        <v>1143.85168</v>
      </c>
      <c r="K6" s="61"/>
    </row>
    <row r="7" spans="1:11" ht="30" x14ac:dyDescent="0.25">
      <c r="A7" s="43">
        <v>3</v>
      </c>
      <c r="B7" s="71" t="s">
        <v>371</v>
      </c>
      <c r="C7" s="66" t="s">
        <v>500</v>
      </c>
      <c r="D7" s="52" t="s">
        <v>372</v>
      </c>
      <c r="E7" s="52" t="s">
        <v>502</v>
      </c>
      <c r="F7" s="59">
        <v>2013</v>
      </c>
      <c r="G7" s="53">
        <v>52.5</v>
      </c>
      <c r="H7" s="52" t="s">
        <v>364</v>
      </c>
      <c r="I7" s="60">
        <v>1299.106</v>
      </c>
      <c r="J7" s="60">
        <v>1299.106</v>
      </c>
      <c r="K7" s="61"/>
    </row>
    <row r="8" spans="1:11" ht="30" x14ac:dyDescent="0.25">
      <c r="A8" s="43">
        <v>4</v>
      </c>
      <c r="B8" s="70" t="s">
        <v>276</v>
      </c>
      <c r="C8" s="66" t="s">
        <v>373</v>
      </c>
      <c r="D8" s="52" t="s">
        <v>374</v>
      </c>
      <c r="E8" s="52" t="s">
        <v>374</v>
      </c>
      <c r="F8" s="59">
        <v>2013</v>
      </c>
      <c r="G8" s="53">
        <v>52</v>
      </c>
      <c r="H8" s="52" t="s">
        <v>364</v>
      </c>
      <c r="I8" s="60">
        <v>511.40499999999997</v>
      </c>
      <c r="J8" s="60">
        <v>511.35899999999998</v>
      </c>
      <c r="K8" s="61"/>
    </row>
    <row r="9" spans="1:11" ht="30" x14ac:dyDescent="0.25">
      <c r="A9" s="43">
        <v>5</v>
      </c>
      <c r="B9" s="70" t="s">
        <v>276</v>
      </c>
      <c r="C9" s="67" t="s">
        <v>375</v>
      </c>
      <c r="D9" s="52" t="s">
        <v>376</v>
      </c>
      <c r="E9" s="52" t="s">
        <v>377</v>
      </c>
      <c r="F9" s="59">
        <v>2013</v>
      </c>
      <c r="G9" s="53">
        <v>52</v>
      </c>
      <c r="H9" s="52" t="s">
        <v>364</v>
      </c>
      <c r="I9" s="60">
        <v>416.65</v>
      </c>
      <c r="J9" s="60">
        <v>416.65</v>
      </c>
      <c r="K9" s="61"/>
    </row>
    <row r="10" spans="1:11" ht="30" x14ac:dyDescent="0.2">
      <c r="A10" s="43">
        <v>6</v>
      </c>
      <c r="B10" s="70" t="s">
        <v>378</v>
      </c>
      <c r="C10" s="66" t="s">
        <v>501</v>
      </c>
      <c r="D10" s="52"/>
      <c r="E10" s="52" t="s">
        <v>147</v>
      </c>
      <c r="F10" s="59">
        <v>2013</v>
      </c>
      <c r="G10" s="54">
        <v>6</v>
      </c>
      <c r="H10" s="55" t="s">
        <v>361</v>
      </c>
      <c r="I10" s="62">
        <v>858.399</v>
      </c>
      <c r="J10" s="62">
        <v>803.303</v>
      </c>
      <c r="K10" s="62">
        <v>55.095999999999997</v>
      </c>
    </row>
    <row r="11" spans="1:11" ht="15" x14ac:dyDescent="0.25">
      <c r="A11" s="43">
        <v>7</v>
      </c>
      <c r="B11" s="70" t="s">
        <v>379</v>
      </c>
      <c r="C11" s="66" t="s">
        <v>380</v>
      </c>
      <c r="D11" s="52" t="s">
        <v>179</v>
      </c>
      <c r="E11" s="52" t="s">
        <v>179</v>
      </c>
      <c r="F11" s="59">
        <v>2013</v>
      </c>
      <c r="G11" s="54">
        <v>52</v>
      </c>
      <c r="H11" s="52" t="s">
        <v>364</v>
      </c>
      <c r="I11" s="60">
        <v>1099.94</v>
      </c>
      <c r="J11" s="60">
        <v>1099.94</v>
      </c>
      <c r="K11" s="61"/>
    </row>
    <row r="12" spans="1:11" ht="15" x14ac:dyDescent="0.25">
      <c r="A12" s="43">
        <v>8</v>
      </c>
      <c r="B12" s="70" t="s">
        <v>175</v>
      </c>
      <c r="C12" s="66" t="s">
        <v>381</v>
      </c>
      <c r="D12" s="52" t="s">
        <v>154</v>
      </c>
      <c r="E12" s="52" t="s">
        <v>154</v>
      </c>
      <c r="F12" s="59">
        <v>2013</v>
      </c>
      <c r="G12" s="54">
        <v>52.28</v>
      </c>
      <c r="H12" s="52" t="s">
        <v>364</v>
      </c>
      <c r="I12" s="60">
        <v>698.73099999999999</v>
      </c>
      <c r="J12" s="60">
        <v>698.73099999999999</v>
      </c>
      <c r="K12" s="61"/>
    </row>
    <row r="13" spans="1:11" ht="15" x14ac:dyDescent="0.25">
      <c r="A13" s="43">
        <v>9</v>
      </c>
      <c r="B13" s="70" t="s">
        <v>382</v>
      </c>
      <c r="C13" s="66" t="s">
        <v>383</v>
      </c>
      <c r="D13" s="52" t="s">
        <v>384</v>
      </c>
      <c r="E13" s="52" t="s">
        <v>384</v>
      </c>
      <c r="F13" s="59">
        <v>2013</v>
      </c>
      <c r="G13" s="53">
        <v>92</v>
      </c>
      <c r="H13" s="52" t="s">
        <v>264</v>
      </c>
      <c r="I13" s="60">
        <v>2172.02</v>
      </c>
      <c r="J13" s="60">
        <v>568.61300000000006</v>
      </c>
      <c r="K13" s="60">
        <v>1608.4069999999999</v>
      </c>
    </row>
    <row r="14" spans="1:11" ht="15" x14ac:dyDescent="0.25">
      <c r="A14" s="43">
        <v>10</v>
      </c>
      <c r="B14" s="70" t="s">
        <v>385</v>
      </c>
      <c r="C14" s="66" t="s">
        <v>386</v>
      </c>
      <c r="D14" s="52" t="s">
        <v>387</v>
      </c>
      <c r="E14" s="52" t="s">
        <v>388</v>
      </c>
      <c r="F14" s="59">
        <v>2013</v>
      </c>
      <c r="G14" s="53">
        <v>97.28</v>
      </c>
      <c r="H14" s="52" t="s">
        <v>264</v>
      </c>
      <c r="I14" s="60">
        <v>5999.1220000000003</v>
      </c>
      <c r="J14" s="60">
        <v>5999.1220000000003</v>
      </c>
      <c r="K14" s="61"/>
    </row>
    <row r="15" spans="1:11" ht="15" x14ac:dyDescent="0.25">
      <c r="A15" s="43">
        <v>11</v>
      </c>
      <c r="B15" s="70" t="s">
        <v>385</v>
      </c>
      <c r="C15" s="66" t="s">
        <v>389</v>
      </c>
      <c r="D15" s="52" t="s">
        <v>390</v>
      </c>
      <c r="E15" s="52" t="s">
        <v>390</v>
      </c>
      <c r="F15" s="59">
        <v>2013</v>
      </c>
      <c r="G15" s="53">
        <v>94</v>
      </c>
      <c r="H15" s="52" t="s">
        <v>264</v>
      </c>
      <c r="I15" s="60">
        <v>5889.5559999999996</v>
      </c>
      <c r="J15" s="60">
        <v>5889.5559999999996</v>
      </c>
      <c r="K15" s="61"/>
    </row>
    <row r="16" spans="1:11" ht="15" x14ac:dyDescent="0.25">
      <c r="A16" s="43">
        <v>12</v>
      </c>
      <c r="B16" s="70" t="s">
        <v>378</v>
      </c>
      <c r="C16" s="66" t="s">
        <v>391</v>
      </c>
      <c r="D16" s="52" t="s">
        <v>392</v>
      </c>
      <c r="E16" s="52" t="s">
        <v>392</v>
      </c>
      <c r="F16" s="59">
        <v>2013</v>
      </c>
      <c r="G16" s="54">
        <v>10</v>
      </c>
      <c r="H16" s="52" t="s">
        <v>361</v>
      </c>
      <c r="I16" s="60">
        <v>500.07</v>
      </c>
      <c r="J16" s="60">
        <v>492.97800000000001</v>
      </c>
      <c r="K16" s="61">
        <v>7.0919999999999996</v>
      </c>
    </row>
    <row r="17" spans="1:11" ht="45" x14ac:dyDescent="0.25">
      <c r="A17" s="43">
        <v>13</v>
      </c>
      <c r="B17" s="70" t="s">
        <v>393</v>
      </c>
      <c r="C17" s="66" t="s">
        <v>394</v>
      </c>
      <c r="D17" s="52" t="s">
        <v>395</v>
      </c>
      <c r="E17" s="52" t="s">
        <v>395</v>
      </c>
      <c r="F17" s="59">
        <v>2013</v>
      </c>
      <c r="G17" s="54">
        <v>89.31</v>
      </c>
      <c r="H17" s="52" t="s">
        <v>264</v>
      </c>
      <c r="I17" s="60">
        <v>14200.606</v>
      </c>
      <c r="J17" s="60">
        <v>7100.3029999999999</v>
      </c>
      <c r="K17" s="60">
        <v>7100.3029999999999</v>
      </c>
    </row>
    <row r="18" spans="1:11" ht="15" x14ac:dyDescent="0.25">
      <c r="A18" s="43">
        <v>14</v>
      </c>
      <c r="B18" s="70" t="s">
        <v>396</v>
      </c>
      <c r="C18" s="66" t="s">
        <v>397</v>
      </c>
      <c r="D18" s="52" t="s">
        <v>398</v>
      </c>
      <c r="E18" s="52" t="s">
        <v>399</v>
      </c>
      <c r="F18" s="59">
        <v>2013</v>
      </c>
      <c r="G18" s="53">
        <v>20.25</v>
      </c>
      <c r="H18" s="52" t="s">
        <v>264</v>
      </c>
      <c r="I18" s="60">
        <v>1485.479</v>
      </c>
      <c r="J18" s="60">
        <v>1485.479</v>
      </c>
      <c r="K18" s="61"/>
    </row>
    <row r="19" spans="1:11" ht="15" x14ac:dyDescent="0.25">
      <c r="A19" s="43">
        <v>15</v>
      </c>
      <c r="B19" s="70" t="s">
        <v>400</v>
      </c>
      <c r="C19" s="66" t="s">
        <v>401</v>
      </c>
      <c r="D19" s="52" t="s">
        <v>402</v>
      </c>
      <c r="E19" s="52" t="s">
        <v>402</v>
      </c>
      <c r="F19" s="59">
        <v>2013</v>
      </c>
      <c r="G19" s="53">
        <v>8.1999999999999993</v>
      </c>
      <c r="H19" s="52" t="s">
        <v>361</v>
      </c>
      <c r="I19" s="60">
        <v>545.89599999999996</v>
      </c>
      <c r="J19" s="60">
        <v>545.89599999999996</v>
      </c>
      <c r="K19" s="61"/>
    </row>
    <row r="20" spans="1:11" ht="30" x14ac:dyDescent="0.25">
      <c r="A20" s="43">
        <v>16</v>
      </c>
      <c r="B20" s="70" t="s">
        <v>400</v>
      </c>
      <c r="C20" s="66" t="s">
        <v>403</v>
      </c>
      <c r="D20" s="52" t="s">
        <v>404</v>
      </c>
      <c r="E20" s="52" t="s">
        <v>404</v>
      </c>
      <c r="F20" s="59">
        <v>2013</v>
      </c>
      <c r="G20" s="53">
        <v>10.59</v>
      </c>
      <c r="H20" s="52" t="s">
        <v>361</v>
      </c>
      <c r="I20" s="60">
        <v>761.178</v>
      </c>
      <c r="J20" s="60">
        <v>761.178</v>
      </c>
      <c r="K20" s="61"/>
    </row>
    <row r="21" spans="1:11" ht="30" x14ac:dyDescent="0.25">
      <c r="A21" s="43">
        <v>17</v>
      </c>
      <c r="B21" s="70" t="s">
        <v>400</v>
      </c>
      <c r="C21" s="66" t="s">
        <v>405</v>
      </c>
      <c r="D21" s="52" t="s">
        <v>406</v>
      </c>
      <c r="E21" s="52" t="s">
        <v>406</v>
      </c>
      <c r="F21" s="59">
        <v>2013</v>
      </c>
      <c r="G21" s="53">
        <v>10</v>
      </c>
      <c r="H21" s="52" t="s">
        <v>361</v>
      </c>
      <c r="I21" s="60">
        <v>791.50099999999998</v>
      </c>
      <c r="J21" s="60">
        <v>791.50099999999998</v>
      </c>
      <c r="K21" s="61"/>
    </row>
    <row r="22" spans="1:11" ht="30" x14ac:dyDescent="0.25">
      <c r="A22" s="43">
        <v>18</v>
      </c>
      <c r="B22" s="71" t="s">
        <v>245</v>
      </c>
      <c r="C22" s="66" t="s">
        <v>407</v>
      </c>
      <c r="D22" s="52" t="s">
        <v>408</v>
      </c>
      <c r="E22" s="52" t="s">
        <v>409</v>
      </c>
      <c r="F22" s="59">
        <v>2013</v>
      </c>
      <c r="G22" s="53">
        <v>22.24</v>
      </c>
      <c r="H22" s="52" t="s">
        <v>264</v>
      </c>
      <c r="I22" s="60">
        <v>976.928</v>
      </c>
      <c r="J22" s="60">
        <v>976.928</v>
      </c>
      <c r="K22" s="61"/>
    </row>
    <row r="23" spans="1:11" ht="15" x14ac:dyDescent="0.25">
      <c r="A23" s="43">
        <v>19</v>
      </c>
      <c r="B23" s="70" t="s">
        <v>144</v>
      </c>
      <c r="C23" s="66" t="s">
        <v>410</v>
      </c>
      <c r="D23" s="52" t="s">
        <v>411</v>
      </c>
      <c r="E23" s="52" t="s">
        <v>411</v>
      </c>
      <c r="F23" s="59">
        <v>2013</v>
      </c>
      <c r="G23" s="53" t="s">
        <v>412</v>
      </c>
      <c r="H23" s="52" t="s">
        <v>361</v>
      </c>
      <c r="I23" s="60">
        <v>429.17899999999997</v>
      </c>
      <c r="J23" s="60">
        <v>422.46100000000001</v>
      </c>
      <c r="K23" s="61">
        <v>7.09</v>
      </c>
    </row>
    <row r="24" spans="1:11" ht="15" x14ac:dyDescent="0.25">
      <c r="A24" s="43">
        <v>20</v>
      </c>
      <c r="B24" s="70" t="s">
        <v>413</v>
      </c>
      <c r="C24" s="66" t="s">
        <v>414</v>
      </c>
      <c r="D24" s="52" t="s">
        <v>415</v>
      </c>
      <c r="E24" s="52" t="s">
        <v>415</v>
      </c>
      <c r="F24" s="59">
        <v>2013</v>
      </c>
      <c r="G24" s="53">
        <v>29</v>
      </c>
      <c r="H24" s="52" t="s">
        <v>264</v>
      </c>
      <c r="I24" s="60">
        <v>509.036</v>
      </c>
      <c r="J24" s="60">
        <v>254.518</v>
      </c>
      <c r="K24" s="60">
        <v>254.518</v>
      </c>
    </row>
    <row r="25" spans="1:11" ht="15" x14ac:dyDescent="0.25">
      <c r="A25" s="43">
        <v>21</v>
      </c>
      <c r="B25" s="70" t="s">
        <v>175</v>
      </c>
      <c r="C25" s="66" t="s">
        <v>416</v>
      </c>
      <c r="D25" s="52" t="s">
        <v>417</v>
      </c>
      <c r="E25" s="52" t="s">
        <v>417</v>
      </c>
      <c r="F25" s="59">
        <v>2013</v>
      </c>
      <c r="G25" s="53">
        <v>29</v>
      </c>
      <c r="H25" s="52" t="s">
        <v>364</v>
      </c>
      <c r="I25" s="60">
        <v>420</v>
      </c>
      <c r="J25" s="60">
        <v>420</v>
      </c>
      <c r="K25" s="60"/>
    </row>
    <row r="26" spans="1:11" ht="15" x14ac:dyDescent="0.25">
      <c r="A26" s="43">
        <v>22</v>
      </c>
      <c r="B26" s="70" t="s">
        <v>400</v>
      </c>
      <c r="C26" s="66" t="s">
        <v>418</v>
      </c>
      <c r="D26" s="52" t="s">
        <v>419</v>
      </c>
      <c r="E26" s="52" t="s">
        <v>419</v>
      </c>
      <c r="F26" s="59">
        <v>2013</v>
      </c>
      <c r="G26" s="53">
        <v>10</v>
      </c>
      <c r="H26" s="52" t="s">
        <v>361</v>
      </c>
      <c r="I26" s="60">
        <v>829.27</v>
      </c>
      <c r="J26" s="60">
        <v>829.27</v>
      </c>
      <c r="K26" s="60"/>
    </row>
    <row r="27" spans="1:11" ht="30" x14ac:dyDescent="0.25">
      <c r="A27" s="43">
        <v>23</v>
      </c>
      <c r="B27" s="72" t="s">
        <v>205</v>
      </c>
      <c r="C27" s="66" t="s">
        <v>420</v>
      </c>
      <c r="D27" s="52" t="s">
        <v>421</v>
      </c>
      <c r="E27" s="52" t="s">
        <v>422</v>
      </c>
      <c r="F27" s="59">
        <v>2013</v>
      </c>
      <c r="G27" s="53">
        <v>100</v>
      </c>
      <c r="H27" s="52" t="s">
        <v>264</v>
      </c>
      <c r="I27" s="60">
        <v>22572</v>
      </c>
      <c r="J27" s="60">
        <v>11286</v>
      </c>
      <c r="K27" s="60">
        <v>11286</v>
      </c>
    </row>
    <row r="28" spans="1:11" ht="30" x14ac:dyDescent="0.25">
      <c r="A28" s="43">
        <v>24</v>
      </c>
      <c r="B28" s="71" t="s">
        <v>371</v>
      </c>
      <c r="C28" s="66" t="s">
        <v>423</v>
      </c>
      <c r="D28" s="52" t="s">
        <v>424</v>
      </c>
      <c r="E28" s="52" t="s">
        <v>424</v>
      </c>
      <c r="F28" s="59">
        <v>2013</v>
      </c>
      <c r="G28" s="53">
        <v>83</v>
      </c>
      <c r="H28" s="52" t="s">
        <v>264</v>
      </c>
      <c r="I28" s="60">
        <v>12288.77125</v>
      </c>
      <c r="J28" s="60">
        <v>6144</v>
      </c>
      <c r="K28" s="60">
        <v>6144</v>
      </c>
    </row>
    <row r="29" spans="1:11" ht="30" x14ac:dyDescent="0.25">
      <c r="A29" s="43">
        <v>25</v>
      </c>
      <c r="B29" s="72" t="s">
        <v>425</v>
      </c>
      <c r="C29" s="66" t="s">
        <v>426</v>
      </c>
      <c r="D29" s="52" t="s">
        <v>427</v>
      </c>
      <c r="E29" s="52" t="s">
        <v>427</v>
      </c>
      <c r="F29" s="59">
        <v>2013</v>
      </c>
      <c r="G29" s="53">
        <v>91.33</v>
      </c>
      <c r="H29" s="52" t="s">
        <v>264</v>
      </c>
      <c r="I29" s="60">
        <v>13036.723</v>
      </c>
      <c r="J29" s="60">
        <v>6518.3620000000001</v>
      </c>
      <c r="K29" s="60">
        <v>6518.3620000000001</v>
      </c>
    </row>
    <row r="30" spans="1:11" ht="30" x14ac:dyDescent="0.25">
      <c r="A30" s="43">
        <v>26</v>
      </c>
      <c r="B30" s="72" t="s">
        <v>400</v>
      </c>
      <c r="C30" s="66" t="s">
        <v>428</v>
      </c>
      <c r="D30" s="52" t="s">
        <v>429</v>
      </c>
      <c r="E30" s="52" t="s">
        <v>430</v>
      </c>
      <c r="F30" s="59">
        <v>2013</v>
      </c>
      <c r="G30" s="53">
        <v>70</v>
      </c>
      <c r="H30" s="52" t="s">
        <v>361</v>
      </c>
      <c r="I30" s="60">
        <v>7096.47</v>
      </c>
      <c r="J30" s="60">
        <v>7096.47</v>
      </c>
      <c r="K30" s="60"/>
    </row>
    <row r="31" spans="1:11" ht="24" x14ac:dyDescent="0.25">
      <c r="A31" s="43">
        <v>27</v>
      </c>
      <c r="B31" s="72" t="s">
        <v>431</v>
      </c>
      <c r="C31" s="66" t="s">
        <v>432</v>
      </c>
      <c r="D31" s="52" t="s">
        <v>433</v>
      </c>
      <c r="E31" s="52" t="s">
        <v>433</v>
      </c>
      <c r="F31" s="59">
        <v>2013</v>
      </c>
      <c r="G31" s="53">
        <v>90</v>
      </c>
      <c r="H31" s="52" t="s">
        <v>264</v>
      </c>
      <c r="I31" s="60">
        <v>15631.762000000001</v>
      </c>
      <c r="J31" s="60">
        <v>15514.762000000001</v>
      </c>
      <c r="K31" s="60">
        <v>116.9</v>
      </c>
    </row>
    <row r="32" spans="1:11" ht="15" x14ac:dyDescent="0.25">
      <c r="A32" s="43">
        <v>28</v>
      </c>
      <c r="B32" s="72" t="s">
        <v>434</v>
      </c>
      <c r="C32" s="66" t="s">
        <v>435</v>
      </c>
      <c r="D32" s="52" t="s">
        <v>436</v>
      </c>
      <c r="E32" s="52" t="s">
        <v>436</v>
      </c>
      <c r="F32" s="59">
        <v>2013</v>
      </c>
      <c r="G32" s="54">
        <v>120</v>
      </c>
      <c r="H32" s="52" t="s">
        <v>264</v>
      </c>
      <c r="I32" s="60">
        <v>16134</v>
      </c>
      <c r="J32" s="60">
        <v>8066.0619999999999</v>
      </c>
      <c r="K32" s="60">
        <v>8067.9</v>
      </c>
    </row>
    <row r="33" spans="1:11" ht="30" x14ac:dyDescent="0.25">
      <c r="A33" s="43">
        <v>29</v>
      </c>
      <c r="B33" s="71" t="s">
        <v>437</v>
      </c>
      <c r="C33" s="66" t="s">
        <v>438</v>
      </c>
      <c r="D33" s="52" t="s">
        <v>439</v>
      </c>
      <c r="E33" s="52" t="s">
        <v>439</v>
      </c>
      <c r="F33" s="59">
        <v>2013</v>
      </c>
      <c r="G33" s="53">
        <v>16</v>
      </c>
      <c r="H33" s="52" t="s">
        <v>361</v>
      </c>
      <c r="I33" s="60">
        <v>1757.3052700000001</v>
      </c>
      <c r="J33" s="60">
        <v>1757.3052700000001</v>
      </c>
      <c r="K33" s="61"/>
    </row>
    <row r="34" spans="1:11" ht="30" x14ac:dyDescent="0.25">
      <c r="A34" s="43">
        <v>30</v>
      </c>
      <c r="B34" s="72" t="s">
        <v>440</v>
      </c>
      <c r="C34" s="68" t="s">
        <v>441</v>
      </c>
      <c r="D34" s="52" t="s">
        <v>442</v>
      </c>
      <c r="E34" s="52" t="s">
        <v>443</v>
      </c>
      <c r="F34" s="59">
        <v>2013</v>
      </c>
      <c r="G34" s="54">
        <v>110</v>
      </c>
      <c r="H34" s="52" t="s">
        <v>264</v>
      </c>
      <c r="I34" s="60">
        <v>38401.1</v>
      </c>
      <c r="J34" s="60">
        <v>12000</v>
      </c>
      <c r="K34" s="60">
        <v>26401.1</v>
      </c>
    </row>
    <row r="35" spans="1:11" ht="45" x14ac:dyDescent="0.25">
      <c r="A35" s="43">
        <v>31</v>
      </c>
      <c r="B35" s="70" t="s">
        <v>379</v>
      </c>
      <c r="C35" s="68" t="s">
        <v>444</v>
      </c>
      <c r="D35" s="52" t="s">
        <v>445</v>
      </c>
      <c r="E35" s="52" t="s">
        <v>445</v>
      </c>
      <c r="F35" s="59">
        <v>2013</v>
      </c>
      <c r="G35" s="54">
        <v>71</v>
      </c>
      <c r="H35" s="52" t="s">
        <v>364</v>
      </c>
      <c r="I35" s="60">
        <v>1199.7380000000001</v>
      </c>
      <c r="J35" s="60">
        <v>1199.7380000000001</v>
      </c>
      <c r="K35" s="61"/>
    </row>
    <row r="36" spans="1:11" ht="30" x14ac:dyDescent="0.25">
      <c r="A36" s="43">
        <v>32</v>
      </c>
      <c r="B36" s="72" t="s">
        <v>323</v>
      </c>
      <c r="C36" s="66" t="s">
        <v>446</v>
      </c>
      <c r="D36" s="52" t="s">
        <v>255</v>
      </c>
      <c r="E36" s="52" t="s">
        <v>447</v>
      </c>
      <c r="F36" s="59">
        <v>2013</v>
      </c>
      <c r="G36" s="54">
        <v>90</v>
      </c>
      <c r="H36" s="52" t="s">
        <v>264</v>
      </c>
      <c r="I36" s="60">
        <f>SUM(J36,K36)</f>
        <v>8215.6080000000002</v>
      </c>
      <c r="J36" s="60">
        <v>4107.8040000000001</v>
      </c>
      <c r="K36" s="60">
        <v>4107.8040000000001</v>
      </c>
    </row>
    <row r="37" spans="1:11" ht="15" x14ac:dyDescent="0.25">
      <c r="A37" s="43">
        <v>33</v>
      </c>
      <c r="B37" s="72" t="s">
        <v>434</v>
      </c>
      <c r="C37" s="68" t="s">
        <v>448</v>
      </c>
      <c r="D37" s="52" t="s">
        <v>449</v>
      </c>
      <c r="E37" s="52" t="s">
        <v>449</v>
      </c>
      <c r="F37" s="59">
        <v>2013</v>
      </c>
      <c r="G37" s="54">
        <v>120</v>
      </c>
      <c r="H37" s="52" t="s">
        <v>264</v>
      </c>
      <c r="I37" s="60">
        <v>16761.721439999998</v>
      </c>
      <c r="J37" s="60">
        <v>16633.608639999999</v>
      </c>
      <c r="K37" s="60">
        <v>128.11279999999999</v>
      </c>
    </row>
    <row r="38" spans="1:11" ht="30" x14ac:dyDescent="0.25">
      <c r="A38" s="43">
        <v>34</v>
      </c>
      <c r="B38" s="70" t="s">
        <v>379</v>
      </c>
      <c r="C38" s="68" t="s">
        <v>450</v>
      </c>
      <c r="D38" s="52" t="s">
        <v>56</v>
      </c>
      <c r="E38" s="52" t="s">
        <v>56</v>
      </c>
      <c r="F38" s="59">
        <v>2013</v>
      </c>
      <c r="G38" s="53">
        <v>54</v>
      </c>
      <c r="H38" s="52" t="s">
        <v>364</v>
      </c>
      <c r="I38" s="60">
        <v>999.44299999999998</v>
      </c>
      <c r="J38" s="60">
        <v>999.44299999999998</v>
      </c>
      <c r="K38" s="61"/>
    </row>
    <row r="39" spans="1:11" ht="15" x14ac:dyDescent="0.25">
      <c r="A39" s="43">
        <v>35</v>
      </c>
      <c r="B39" s="70" t="s">
        <v>451</v>
      </c>
      <c r="C39" s="67" t="s">
        <v>452</v>
      </c>
      <c r="D39" s="52" t="s">
        <v>59</v>
      </c>
      <c r="E39" s="52" t="s">
        <v>59</v>
      </c>
      <c r="F39" s="59">
        <v>2013</v>
      </c>
      <c r="G39" s="54">
        <v>85</v>
      </c>
      <c r="H39" s="52" t="s">
        <v>364</v>
      </c>
      <c r="I39" s="60">
        <v>508.40800000000002</v>
      </c>
      <c r="J39" s="60">
        <v>508.40800000000002</v>
      </c>
      <c r="K39" s="61"/>
    </row>
    <row r="40" spans="1:11" ht="30" x14ac:dyDescent="0.25">
      <c r="A40" s="43">
        <v>36</v>
      </c>
      <c r="B40" s="71" t="s">
        <v>245</v>
      </c>
      <c r="C40" s="69" t="s">
        <v>453</v>
      </c>
      <c r="D40" s="52" t="s">
        <v>409</v>
      </c>
      <c r="E40" s="52" t="s">
        <v>409</v>
      </c>
      <c r="F40" s="59">
        <v>2013</v>
      </c>
      <c r="G40" s="54">
        <v>20</v>
      </c>
      <c r="H40" s="52" t="s">
        <v>364</v>
      </c>
      <c r="I40" s="60">
        <f>J40</f>
        <v>213.1199</v>
      </c>
      <c r="J40" s="60">
        <v>213.1199</v>
      </c>
      <c r="K40" s="61"/>
    </row>
    <row r="41" spans="1:11" ht="15" x14ac:dyDescent="0.25">
      <c r="A41" s="43">
        <v>37</v>
      </c>
      <c r="B41" s="71" t="s">
        <v>454</v>
      </c>
      <c r="C41" s="69" t="s">
        <v>455</v>
      </c>
      <c r="D41" s="52" t="s">
        <v>456</v>
      </c>
      <c r="E41" s="52" t="s">
        <v>456</v>
      </c>
      <c r="F41" s="59">
        <v>2013</v>
      </c>
      <c r="G41" s="54">
        <v>25</v>
      </c>
      <c r="H41" s="52" t="s">
        <v>264</v>
      </c>
      <c r="I41" s="60">
        <v>1484.09022</v>
      </c>
      <c r="J41" s="60">
        <v>1484.09022</v>
      </c>
      <c r="K41" s="61"/>
    </row>
    <row r="42" spans="1:11" ht="30" x14ac:dyDescent="0.25">
      <c r="A42" s="43">
        <v>38</v>
      </c>
      <c r="B42" s="70" t="s">
        <v>457</v>
      </c>
      <c r="C42" s="68" t="s">
        <v>567</v>
      </c>
      <c r="D42" s="52" t="s">
        <v>458</v>
      </c>
      <c r="E42" s="52" t="s">
        <v>459</v>
      </c>
      <c r="F42" s="59">
        <v>2013</v>
      </c>
      <c r="G42" s="54">
        <v>28</v>
      </c>
      <c r="H42" s="52" t="s">
        <v>264</v>
      </c>
      <c r="I42" s="61">
        <v>860</v>
      </c>
      <c r="J42" s="61">
        <v>400</v>
      </c>
      <c r="K42" s="61">
        <v>460</v>
      </c>
    </row>
    <row r="43" spans="1:11" ht="15" x14ac:dyDescent="0.25">
      <c r="A43" s="43">
        <v>39</v>
      </c>
      <c r="B43" s="70" t="s">
        <v>451</v>
      </c>
      <c r="C43" s="68" t="s">
        <v>460</v>
      </c>
      <c r="D43" s="52" t="s">
        <v>461</v>
      </c>
      <c r="E43" s="52" t="s">
        <v>461</v>
      </c>
      <c r="F43" s="59">
        <v>2013</v>
      </c>
      <c r="G43" s="53">
        <v>52</v>
      </c>
      <c r="H43" s="52" t="s">
        <v>364</v>
      </c>
      <c r="I43" s="60">
        <v>650.77499999999998</v>
      </c>
      <c r="J43" s="60">
        <v>650.77499999999998</v>
      </c>
      <c r="K43" s="61"/>
    </row>
    <row r="44" spans="1:11" ht="15" x14ac:dyDescent="0.2">
      <c r="A44" s="43">
        <v>40</v>
      </c>
      <c r="B44" s="70" t="s">
        <v>451</v>
      </c>
      <c r="C44" s="66" t="s">
        <v>462</v>
      </c>
      <c r="D44" s="52"/>
      <c r="E44" s="52"/>
      <c r="F44" s="59">
        <v>2013</v>
      </c>
      <c r="G44" s="54">
        <v>30</v>
      </c>
      <c r="H44" s="52" t="s">
        <v>363</v>
      </c>
      <c r="I44" s="63">
        <v>13.201000000000001</v>
      </c>
      <c r="J44" s="63">
        <v>13.201000000000001</v>
      </c>
      <c r="K44" s="61"/>
    </row>
    <row r="45" spans="1:11" ht="15" x14ac:dyDescent="0.2">
      <c r="A45" s="43">
        <v>41</v>
      </c>
      <c r="B45" s="70" t="s">
        <v>451</v>
      </c>
      <c r="C45" s="66" t="s">
        <v>463</v>
      </c>
      <c r="D45" s="52"/>
      <c r="E45" s="52"/>
      <c r="F45" s="59">
        <v>2013</v>
      </c>
      <c r="G45" s="54">
        <v>30</v>
      </c>
      <c r="H45" s="52" t="s">
        <v>363</v>
      </c>
      <c r="I45" s="63">
        <v>20.289000000000001</v>
      </c>
      <c r="J45" s="63">
        <v>20.289000000000001</v>
      </c>
      <c r="K45" s="61"/>
    </row>
    <row r="46" spans="1:11" ht="15" x14ac:dyDescent="0.2">
      <c r="A46" s="43">
        <v>42</v>
      </c>
      <c r="B46" s="70" t="s">
        <v>451</v>
      </c>
      <c r="C46" s="66" t="s">
        <v>464</v>
      </c>
      <c r="D46" s="52"/>
      <c r="E46" s="52"/>
      <c r="F46" s="59">
        <v>2013</v>
      </c>
      <c r="G46" s="54">
        <v>300</v>
      </c>
      <c r="H46" s="52" t="s">
        <v>363</v>
      </c>
      <c r="I46" s="63">
        <v>39.192999999999998</v>
      </c>
      <c r="J46" s="63">
        <v>39.192999999999998</v>
      </c>
      <c r="K46" s="61"/>
    </row>
    <row r="47" spans="1:11" ht="15" x14ac:dyDescent="0.2">
      <c r="A47" s="43">
        <v>43</v>
      </c>
      <c r="B47" s="70" t="s">
        <v>451</v>
      </c>
      <c r="C47" s="66" t="s">
        <v>465</v>
      </c>
      <c r="D47" s="52"/>
      <c r="E47" s="52"/>
      <c r="F47" s="59">
        <v>2013</v>
      </c>
      <c r="G47" s="54">
        <v>30</v>
      </c>
      <c r="H47" s="52" t="s">
        <v>363</v>
      </c>
      <c r="I47" s="63">
        <v>30.187000000000001</v>
      </c>
      <c r="J47" s="63">
        <v>30.187000000000001</v>
      </c>
      <c r="K47" s="61"/>
    </row>
    <row r="48" spans="1:11" ht="30" x14ac:dyDescent="0.2">
      <c r="A48" s="43">
        <v>44</v>
      </c>
      <c r="B48" s="70" t="s">
        <v>451</v>
      </c>
      <c r="C48" s="66" t="s">
        <v>466</v>
      </c>
      <c r="D48" s="52"/>
      <c r="E48" s="52"/>
      <c r="F48" s="59">
        <v>2013</v>
      </c>
      <c r="G48" s="54">
        <v>35</v>
      </c>
      <c r="H48" s="52" t="s">
        <v>363</v>
      </c>
      <c r="I48" s="63">
        <v>99.98</v>
      </c>
      <c r="J48" s="63">
        <v>99.98</v>
      </c>
      <c r="K48" s="61"/>
    </row>
    <row r="49" spans="1:11" ht="15" x14ac:dyDescent="0.2">
      <c r="A49" s="43">
        <v>45</v>
      </c>
      <c r="B49" s="70" t="s">
        <v>451</v>
      </c>
      <c r="C49" s="66" t="s">
        <v>467</v>
      </c>
      <c r="D49" s="52"/>
      <c r="E49" s="52"/>
      <c r="F49" s="59">
        <v>2013</v>
      </c>
      <c r="G49" s="54">
        <v>30</v>
      </c>
      <c r="H49" s="52" t="s">
        <v>363</v>
      </c>
      <c r="I49" s="63">
        <v>20.9</v>
      </c>
      <c r="J49" s="63">
        <v>20.9</v>
      </c>
      <c r="K49" s="61"/>
    </row>
    <row r="50" spans="1:11" ht="15" x14ac:dyDescent="0.2">
      <c r="A50" s="43">
        <v>46</v>
      </c>
      <c r="B50" s="70" t="s">
        <v>451</v>
      </c>
      <c r="C50" s="66" t="s">
        <v>468</v>
      </c>
      <c r="D50" s="52"/>
      <c r="E50" s="52"/>
      <c r="F50" s="59">
        <v>2013</v>
      </c>
      <c r="G50" s="54">
        <v>30</v>
      </c>
      <c r="H50" s="52" t="s">
        <v>363</v>
      </c>
      <c r="I50" s="63">
        <v>26.623999999999999</v>
      </c>
      <c r="J50" s="63">
        <v>26.623999999999999</v>
      </c>
      <c r="K50" s="61"/>
    </row>
    <row r="51" spans="1:11" ht="15" x14ac:dyDescent="0.2">
      <c r="A51" s="43">
        <v>47</v>
      </c>
      <c r="B51" s="70" t="s">
        <v>451</v>
      </c>
      <c r="C51" s="66" t="s">
        <v>469</v>
      </c>
      <c r="D51" s="52"/>
      <c r="E51" s="52"/>
      <c r="F51" s="59">
        <v>2013</v>
      </c>
      <c r="G51" s="54">
        <v>30</v>
      </c>
      <c r="H51" s="52" t="s">
        <v>363</v>
      </c>
      <c r="I51" s="63">
        <v>27.582000000000001</v>
      </c>
      <c r="J51" s="63">
        <v>27.582000000000001</v>
      </c>
      <c r="K51" s="61"/>
    </row>
    <row r="52" spans="1:11" ht="15" x14ac:dyDescent="0.2">
      <c r="A52" s="43">
        <v>48</v>
      </c>
      <c r="B52" s="70" t="s">
        <v>144</v>
      </c>
      <c r="C52" s="66" t="s">
        <v>470</v>
      </c>
      <c r="D52" s="52" t="s">
        <v>471</v>
      </c>
      <c r="E52" s="52" t="s">
        <v>471</v>
      </c>
      <c r="F52" s="59">
        <v>2013</v>
      </c>
      <c r="G52" s="54">
        <v>8</v>
      </c>
      <c r="H52" s="52" t="s">
        <v>361</v>
      </c>
      <c r="I52" s="63">
        <v>792.40499999999997</v>
      </c>
      <c r="J52" s="63">
        <v>755.03700000000003</v>
      </c>
      <c r="K52" s="61">
        <v>37.368000000000002</v>
      </c>
    </row>
    <row r="53" spans="1:11" ht="30" x14ac:dyDescent="0.25">
      <c r="A53" s="43">
        <v>49</v>
      </c>
      <c r="B53" s="70" t="s">
        <v>400</v>
      </c>
      <c r="C53" s="66" t="s">
        <v>472</v>
      </c>
      <c r="D53" s="52" t="s">
        <v>429</v>
      </c>
      <c r="E53" s="52" t="s">
        <v>473</v>
      </c>
      <c r="F53" s="59">
        <v>2013</v>
      </c>
      <c r="G53" s="54">
        <v>52</v>
      </c>
      <c r="H53" s="52" t="s">
        <v>361</v>
      </c>
      <c r="I53" s="60">
        <v>3232.183</v>
      </c>
      <c r="J53" s="60">
        <v>3232.183</v>
      </c>
      <c r="K53" s="61"/>
    </row>
    <row r="54" spans="1:11" ht="30" x14ac:dyDescent="0.25">
      <c r="A54" s="43">
        <v>50</v>
      </c>
      <c r="B54" s="71" t="s">
        <v>245</v>
      </c>
      <c r="C54" s="66" t="s">
        <v>474</v>
      </c>
      <c r="D54" s="52" t="s">
        <v>475</v>
      </c>
      <c r="E54" s="52" t="s">
        <v>476</v>
      </c>
      <c r="F54" s="59">
        <v>2013</v>
      </c>
      <c r="G54" s="54">
        <v>70</v>
      </c>
      <c r="H54" s="52" t="s">
        <v>264</v>
      </c>
      <c r="I54" s="60">
        <v>7732.268</v>
      </c>
      <c r="J54" s="60">
        <v>3865.9079999999999</v>
      </c>
      <c r="K54" s="60">
        <v>3866.36</v>
      </c>
    </row>
    <row r="55" spans="1:11" ht="15" x14ac:dyDescent="0.25">
      <c r="A55" s="43">
        <v>51</v>
      </c>
      <c r="B55" s="71" t="s">
        <v>341</v>
      </c>
      <c r="C55" s="66" t="s">
        <v>477</v>
      </c>
      <c r="D55" s="52" t="s">
        <v>478</v>
      </c>
      <c r="E55" s="52" t="s">
        <v>478</v>
      </c>
      <c r="F55" s="59">
        <v>2013</v>
      </c>
      <c r="G55" s="54">
        <v>5</v>
      </c>
      <c r="H55" s="52" t="s">
        <v>361</v>
      </c>
      <c r="I55" s="60">
        <v>674.01586999999995</v>
      </c>
      <c r="J55" s="60">
        <v>674.01586999999995</v>
      </c>
      <c r="K55" s="61"/>
    </row>
    <row r="56" spans="1:11" ht="15" x14ac:dyDescent="0.25">
      <c r="A56" s="43">
        <v>52</v>
      </c>
      <c r="B56" s="70" t="s">
        <v>451</v>
      </c>
      <c r="C56" s="66" t="s">
        <v>479</v>
      </c>
      <c r="D56" s="52" t="s">
        <v>480</v>
      </c>
      <c r="E56" s="52" t="s">
        <v>480</v>
      </c>
      <c r="F56" s="59">
        <v>2013</v>
      </c>
      <c r="G56" s="54">
        <v>30</v>
      </c>
      <c r="H56" s="52" t="s">
        <v>364</v>
      </c>
      <c r="I56" s="60">
        <v>420.21390000000002</v>
      </c>
      <c r="J56" s="60">
        <v>420.21390000000002</v>
      </c>
      <c r="K56" s="61"/>
    </row>
    <row r="57" spans="1:11" ht="15" x14ac:dyDescent="0.25">
      <c r="A57" s="43">
        <v>53</v>
      </c>
      <c r="B57" s="70" t="s">
        <v>451</v>
      </c>
      <c r="C57" s="66" t="s">
        <v>481</v>
      </c>
      <c r="D57" s="52" t="s">
        <v>51</v>
      </c>
      <c r="E57" s="52" t="s">
        <v>51</v>
      </c>
      <c r="F57" s="59">
        <v>2013</v>
      </c>
      <c r="G57" s="53">
        <v>32</v>
      </c>
      <c r="H57" s="52" t="s">
        <v>364</v>
      </c>
      <c r="I57" s="60">
        <v>528.63599999999997</v>
      </c>
      <c r="J57" s="60">
        <v>528.63599999999997</v>
      </c>
      <c r="K57" s="61"/>
    </row>
    <row r="58" spans="1:11" ht="15" x14ac:dyDescent="0.25">
      <c r="A58" s="43">
        <v>54</v>
      </c>
      <c r="B58" s="70" t="s">
        <v>451</v>
      </c>
      <c r="C58" s="66" t="s">
        <v>482</v>
      </c>
      <c r="D58" s="52" t="s">
        <v>483</v>
      </c>
      <c r="E58" s="52" t="s">
        <v>483</v>
      </c>
      <c r="F58" s="59">
        <v>2013</v>
      </c>
      <c r="G58" s="54">
        <v>30</v>
      </c>
      <c r="H58" s="52" t="s">
        <v>364</v>
      </c>
      <c r="I58" s="60">
        <v>601.05100000000004</v>
      </c>
      <c r="J58" s="60">
        <v>601.05100000000004</v>
      </c>
      <c r="K58" s="61"/>
    </row>
    <row r="59" spans="1:11" ht="45" x14ac:dyDescent="0.25">
      <c r="A59" s="43">
        <v>55</v>
      </c>
      <c r="B59" s="71" t="s">
        <v>371</v>
      </c>
      <c r="C59" s="66" t="s">
        <v>484</v>
      </c>
      <c r="D59" s="52" t="s">
        <v>485</v>
      </c>
      <c r="E59" s="52" t="s">
        <v>486</v>
      </c>
      <c r="F59" s="59">
        <v>2013</v>
      </c>
      <c r="G59" s="53">
        <v>67</v>
      </c>
      <c r="H59" s="52" t="s">
        <v>364</v>
      </c>
      <c r="I59" s="60">
        <v>1298.2992000000002</v>
      </c>
      <c r="J59" s="60">
        <v>1298.2992000000002</v>
      </c>
      <c r="K59" s="61"/>
    </row>
    <row r="60" spans="1:11" ht="30" x14ac:dyDescent="0.25">
      <c r="A60" s="43">
        <v>56</v>
      </c>
      <c r="B60" s="71" t="s">
        <v>487</v>
      </c>
      <c r="C60" s="66" t="s">
        <v>565</v>
      </c>
      <c r="D60" s="52" t="s">
        <v>488</v>
      </c>
      <c r="E60" s="52" t="s">
        <v>489</v>
      </c>
      <c r="F60" s="59">
        <v>2013</v>
      </c>
      <c r="G60" s="53">
        <v>10</v>
      </c>
      <c r="H60" s="52" t="s">
        <v>264</v>
      </c>
      <c r="I60" s="60">
        <v>440</v>
      </c>
      <c r="J60" s="60">
        <v>430.13499999999999</v>
      </c>
      <c r="K60" s="61">
        <v>9.8650000000000002</v>
      </c>
    </row>
    <row r="61" spans="1:11" ht="30" x14ac:dyDescent="0.25">
      <c r="A61" s="43">
        <v>57</v>
      </c>
      <c r="B61" s="71" t="s">
        <v>490</v>
      </c>
      <c r="C61" s="66" t="s">
        <v>566</v>
      </c>
      <c r="D61" s="52" t="s">
        <v>491</v>
      </c>
      <c r="E61" s="52" t="s">
        <v>491</v>
      </c>
      <c r="F61" s="59">
        <v>2013</v>
      </c>
      <c r="G61" s="53">
        <v>28.12</v>
      </c>
      <c r="H61" s="52" t="s">
        <v>264</v>
      </c>
      <c r="I61" s="60">
        <v>469.86500000000001</v>
      </c>
      <c r="J61" s="60">
        <v>469.86500000000001</v>
      </c>
      <c r="K61" s="61"/>
    </row>
    <row r="62" spans="1:11" ht="15" x14ac:dyDescent="0.25">
      <c r="A62" s="43">
        <v>58</v>
      </c>
      <c r="B62" s="73" t="s">
        <v>492</v>
      </c>
      <c r="C62" s="66" t="s">
        <v>493</v>
      </c>
      <c r="D62" s="57" t="s">
        <v>494</v>
      </c>
      <c r="E62" s="57" t="s">
        <v>494</v>
      </c>
      <c r="F62" s="59">
        <v>2013</v>
      </c>
      <c r="G62" s="56">
        <v>100</v>
      </c>
      <c r="H62" s="52" t="s">
        <v>264</v>
      </c>
      <c r="I62" s="64">
        <v>6827.98837</v>
      </c>
      <c r="J62" s="64">
        <v>3400</v>
      </c>
      <c r="K62" s="64">
        <v>3427.98837</v>
      </c>
    </row>
    <row r="63" spans="1:11" ht="15" x14ac:dyDescent="0.25">
      <c r="A63" s="43">
        <v>59</v>
      </c>
      <c r="B63" s="71" t="s">
        <v>495</v>
      </c>
      <c r="C63" s="69" t="s">
        <v>496</v>
      </c>
      <c r="D63" s="52" t="s">
        <v>497</v>
      </c>
      <c r="E63" s="57" t="s">
        <v>497</v>
      </c>
      <c r="F63" s="59">
        <v>2013</v>
      </c>
      <c r="G63" s="54">
        <v>15</v>
      </c>
      <c r="H63" s="52" t="s">
        <v>361</v>
      </c>
      <c r="I63" s="60">
        <v>1584.5609999999999</v>
      </c>
      <c r="J63" s="60">
        <v>1584.5609999999999</v>
      </c>
      <c r="K63" s="61"/>
    </row>
  </sheetData>
  <autoFilter ref="A4:K63"/>
  <mergeCells count="9">
    <mergeCell ref="A1:A3"/>
    <mergeCell ref="B1:B3"/>
    <mergeCell ref="C1:C3"/>
    <mergeCell ref="D1:D3"/>
    <mergeCell ref="I1:K1"/>
    <mergeCell ref="F1:F3"/>
    <mergeCell ref="G1:G3"/>
    <mergeCell ref="H1:H3"/>
    <mergeCell ref="E1:E3"/>
  </mergeCells>
  <phoneticPr fontId="13" type="noConversion"/>
  <conditionalFormatting sqref="K54 K62 I5:J9 K13 K17 K24:K32 I38:J41 I34:K34 I35:J35 I36:K37 I11:J33 I53:J63 I43:J43">
    <cfRule type="cellIs" dxfId="73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25" sqref="C25"/>
    </sheetView>
  </sheetViews>
  <sheetFormatPr defaultRowHeight="12.75" x14ac:dyDescent="0.2"/>
  <cols>
    <col min="1" max="1" width="3" customWidth="1"/>
    <col min="2" max="2" width="28.5703125" customWidth="1"/>
    <col min="3" max="3" width="43.42578125" customWidth="1"/>
    <col min="4" max="5" width="14.7109375" customWidth="1"/>
    <col min="6" max="6" width="10.7109375" bestFit="1" customWidth="1"/>
    <col min="7" max="7" width="12.5703125" customWidth="1"/>
    <col min="10" max="10" width="12.140625" customWidth="1"/>
    <col min="13" max="13" width="10.5703125" bestFit="1" customWidth="1"/>
  </cols>
  <sheetData>
    <row r="1" spans="1:13" ht="12.75" customHeight="1" x14ac:dyDescent="0.2">
      <c r="A1" s="138" t="s">
        <v>3</v>
      </c>
      <c r="B1" s="137" t="s">
        <v>4</v>
      </c>
      <c r="C1" s="137" t="s">
        <v>259</v>
      </c>
      <c r="D1" s="137" t="s">
        <v>5</v>
      </c>
      <c r="E1" s="137" t="s">
        <v>6</v>
      </c>
      <c r="F1" s="137" t="s">
        <v>564</v>
      </c>
      <c r="G1" s="136" t="s">
        <v>8</v>
      </c>
      <c r="H1" s="137" t="s">
        <v>198</v>
      </c>
      <c r="I1" s="137" t="s">
        <v>0</v>
      </c>
      <c r="J1" s="137"/>
      <c r="K1" s="137"/>
    </row>
    <row r="2" spans="1:13" ht="24" x14ac:dyDescent="0.2">
      <c r="A2" s="138"/>
      <c r="B2" s="137"/>
      <c r="C2" s="137"/>
      <c r="D2" s="137"/>
      <c r="E2" s="137"/>
      <c r="F2" s="137"/>
      <c r="G2" s="136"/>
      <c r="H2" s="137"/>
      <c r="I2" s="50" t="s">
        <v>260</v>
      </c>
      <c r="J2" s="50" t="s">
        <v>261</v>
      </c>
      <c r="K2" s="50" t="s">
        <v>1</v>
      </c>
    </row>
    <row r="3" spans="1:13" x14ac:dyDescent="0.2">
      <c r="A3" s="138"/>
      <c r="B3" s="137"/>
      <c r="C3" s="137"/>
      <c r="D3" s="137"/>
      <c r="E3" s="137"/>
      <c r="F3" s="137"/>
      <c r="G3" s="136"/>
      <c r="H3" s="137"/>
      <c r="I3" s="51" t="s">
        <v>20</v>
      </c>
      <c r="J3" s="51" t="s">
        <v>20</v>
      </c>
      <c r="K3" s="51" t="s">
        <v>20</v>
      </c>
    </row>
    <row r="4" spans="1:13" x14ac:dyDescent="0.2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8</v>
      </c>
      <c r="G4" s="83">
        <v>10</v>
      </c>
      <c r="H4" s="83">
        <v>11</v>
      </c>
      <c r="I4" s="84">
        <v>12</v>
      </c>
      <c r="J4" s="84">
        <v>13</v>
      </c>
      <c r="K4" s="84">
        <v>14</v>
      </c>
    </row>
    <row r="5" spans="1:13" ht="15" x14ac:dyDescent="0.3">
      <c r="A5" s="74">
        <v>1</v>
      </c>
      <c r="B5" s="75" t="s">
        <v>503</v>
      </c>
      <c r="C5" s="76" t="s">
        <v>504</v>
      </c>
      <c r="D5" s="77" t="s">
        <v>505</v>
      </c>
      <c r="E5" s="77" t="s">
        <v>505</v>
      </c>
      <c r="F5" s="85">
        <v>2014</v>
      </c>
      <c r="G5" s="78">
        <v>80.7</v>
      </c>
      <c r="H5" s="75" t="s">
        <v>220</v>
      </c>
      <c r="I5" s="79">
        <v>16060.102999999999</v>
      </c>
      <c r="J5" s="79">
        <v>16060.102999999999</v>
      </c>
      <c r="K5" s="79"/>
    </row>
    <row r="6" spans="1:13" ht="15" x14ac:dyDescent="0.3">
      <c r="A6" s="74">
        <v>2</v>
      </c>
      <c r="B6" s="78" t="s">
        <v>341</v>
      </c>
      <c r="C6" s="80" t="s">
        <v>506</v>
      </c>
      <c r="D6" s="81" t="s">
        <v>507</v>
      </c>
      <c r="E6" s="81" t="s">
        <v>508</v>
      </c>
      <c r="F6" s="85">
        <v>2014</v>
      </c>
      <c r="G6" s="75">
        <v>23.9</v>
      </c>
      <c r="H6" s="81" t="s">
        <v>518</v>
      </c>
      <c r="I6" s="79">
        <v>1369.8372300000001</v>
      </c>
      <c r="J6" s="79">
        <v>1369.8372300000001</v>
      </c>
      <c r="K6" s="79"/>
    </row>
    <row r="7" spans="1:13" ht="15" x14ac:dyDescent="0.3">
      <c r="A7" s="74">
        <v>3</v>
      </c>
      <c r="B7" s="78" t="s">
        <v>341</v>
      </c>
      <c r="C7" s="80" t="s">
        <v>509</v>
      </c>
      <c r="D7" s="81" t="s">
        <v>510</v>
      </c>
      <c r="E7" s="77" t="s">
        <v>511</v>
      </c>
      <c r="F7" s="85">
        <v>2014</v>
      </c>
      <c r="G7" s="75">
        <v>21.8</v>
      </c>
      <c r="H7" s="81" t="s">
        <v>518</v>
      </c>
      <c r="I7" s="79">
        <v>1265.3105499999999</v>
      </c>
      <c r="J7" s="79">
        <v>1265.3105499999999</v>
      </c>
      <c r="K7" s="79"/>
    </row>
    <row r="8" spans="1:13" ht="15" x14ac:dyDescent="0.3">
      <c r="A8" s="74">
        <v>4</v>
      </c>
      <c r="B8" s="82" t="s">
        <v>512</v>
      </c>
      <c r="C8" s="80" t="s">
        <v>513</v>
      </c>
      <c r="D8" s="77" t="s">
        <v>514</v>
      </c>
      <c r="E8" s="77" t="s">
        <v>514</v>
      </c>
      <c r="F8" s="85">
        <v>2014</v>
      </c>
      <c r="G8" s="75">
        <v>76</v>
      </c>
      <c r="H8" s="75" t="s">
        <v>515</v>
      </c>
      <c r="I8" s="79">
        <v>1199.3520000000001</v>
      </c>
      <c r="J8" s="79">
        <v>1199.3520000000001</v>
      </c>
      <c r="K8" s="79"/>
    </row>
    <row r="9" spans="1:13" ht="15" x14ac:dyDescent="0.3">
      <c r="A9" s="74">
        <v>5</v>
      </c>
      <c r="B9" s="78" t="s">
        <v>341</v>
      </c>
      <c r="C9" s="80" t="s">
        <v>516</v>
      </c>
      <c r="D9" s="77" t="s">
        <v>517</v>
      </c>
      <c r="E9" s="77" t="s">
        <v>517</v>
      </c>
      <c r="F9" s="85">
        <v>2014</v>
      </c>
      <c r="G9" s="75">
        <v>18.55</v>
      </c>
      <c r="H9" s="81" t="s">
        <v>518</v>
      </c>
      <c r="I9" s="79">
        <v>1163.21567</v>
      </c>
      <c r="J9" s="79">
        <v>1163.21567</v>
      </c>
      <c r="K9" s="79"/>
      <c r="M9" s="98"/>
    </row>
    <row r="10" spans="1:13" ht="15" x14ac:dyDescent="0.3">
      <c r="A10" s="74">
        <v>6</v>
      </c>
      <c r="B10" s="78" t="s">
        <v>341</v>
      </c>
      <c r="C10" s="80" t="s">
        <v>519</v>
      </c>
      <c r="D10" s="81" t="s">
        <v>520</v>
      </c>
      <c r="E10" s="81" t="s">
        <v>520</v>
      </c>
      <c r="F10" s="85">
        <v>2014</v>
      </c>
      <c r="G10" s="75">
        <v>18.8</v>
      </c>
      <c r="H10" s="81" t="s">
        <v>518</v>
      </c>
      <c r="I10" s="79">
        <v>1244.06212</v>
      </c>
      <c r="J10" s="79">
        <v>1244.06212</v>
      </c>
      <c r="K10" s="79"/>
    </row>
    <row r="11" spans="1:13" ht="15" x14ac:dyDescent="0.3">
      <c r="A11" s="74">
        <v>7</v>
      </c>
      <c r="B11" s="78" t="s">
        <v>521</v>
      </c>
      <c r="C11" s="80" t="s">
        <v>522</v>
      </c>
      <c r="D11" s="77" t="s">
        <v>523</v>
      </c>
      <c r="E11" s="77" t="s">
        <v>524</v>
      </c>
      <c r="F11" s="85">
        <v>2014</v>
      </c>
      <c r="G11" s="75">
        <v>52</v>
      </c>
      <c r="H11" s="75" t="s">
        <v>515</v>
      </c>
      <c r="I11" s="79">
        <v>1199.9773</v>
      </c>
      <c r="J11" s="79">
        <v>1199.9773</v>
      </c>
      <c r="K11" s="79"/>
    </row>
    <row r="12" spans="1:13" ht="15" x14ac:dyDescent="0.3">
      <c r="A12" s="74">
        <v>8</v>
      </c>
      <c r="B12" s="82" t="s">
        <v>512</v>
      </c>
      <c r="C12" s="76" t="s">
        <v>525</v>
      </c>
      <c r="D12" s="77" t="s">
        <v>55</v>
      </c>
      <c r="E12" s="77" t="s">
        <v>55</v>
      </c>
      <c r="F12" s="85">
        <v>2014</v>
      </c>
      <c r="G12" s="75">
        <v>156</v>
      </c>
      <c r="H12" s="75" t="s">
        <v>515</v>
      </c>
      <c r="I12" s="79">
        <v>1872</v>
      </c>
      <c r="J12" s="79">
        <v>1872</v>
      </c>
      <c r="K12" s="79"/>
    </row>
    <row r="13" spans="1:13" ht="15" x14ac:dyDescent="0.3">
      <c r="A13" s="74">
        <v>9</v>
      </c>
      <c r="B13" s="82" t="s">
        <v>175</v>
      </c>
      <c r="C13" s="80" t="s">
        <v>526</v>
      </c>
      <c r="D13" s="77" t="s">
        <v>133</v>
      </c>
      <c r="E13" s="77" t="s">
        <v>133</v>
      </c>
      <c r="F13" s="85">
        <v>2014</v>
      </c>
      <c r="G13" s="78">
        <v>57.9</v>
      </c>
      <c r="H13" s="75" t="s">
        <v>515</v>
      </c>
      <c r="I13" s="79">
        <v>1352.798</v>
      </c>
      <c r="J13" s="79">
        <v>1352.798</v>
      </c>
      <c r="K13" s="79"/>
    </row>
    <row r="14" spans="1:13" ht="15" x14ac:dyDescent="0.3">
      <c r="A14" s="74">
        <v>10</v>
      </c>
      <c r="B14" s="82" t="s">
        <v>527</v>
      </c>
      <c r="C14" s="80" t="s">
        <v>528</v>
      </c>
      <c r="D14" s="77" t="s">
        <v>529</v>
      </c>
      <c r="E14" s="77" t="s">
        <v>530</v>
      </c>
      <c r="F14" s="85">
        <v>2014</v>
      </c>
      <c r="G14" s="75">
        <v>23</v>
      </c>
      <c r="H14" s="75" t="s">
        <v>518</v>
      </c>
      <c r="I14" s="79">
        <v>1668.693</v>
      </c>
      <c r="J14" s="79">
        <v>1668.693</v>
      </c>
      <c r="K14" s="79"/>
    </row>
    <row r="15" spans="1:13" ht="15" x14ac:dyDescent="0.3">
      <c r="A15" s="74">
        <v>11</v>
      </c>
      <c r="B15" s="82" t="s">
        <v>512</v>
      </c>
      <c r="C15" s="76" t="s">
        <v>531</v>
      </c>
      <c r="D15" s="77" t="s">
        <v>532</v>
      </c>
      <c r="E15" s="77" t="s">
        <v>532</v>
      </c>
      <c r="F15" s="85">
        <v>2014</v>
      </c>
      <c r="G15" s="75">
        <v>52</v>
      </c>
      <c r="H15" s="75" t="s">
        <v>515</v>
      </c>
      <c r="I15" s="79">
        <v>1099.2360000000001</v>
      </c>
      <c r="J15" s="79">
        <v>1099.2360000000001</v>
      </c>
      <c r="K15" s="79"/>
    </row>
    <row r="16" spans="1:13" ht="15" x14ac:dyDescent="0.3">
      <c r="A16" s="74">
        <v>12</v>
      </c>
      <c r="B16" s="82" t="s">
        <v>533</v>
      </c>
      <c r="C16" s="75" t="s">
        <v>534</v>
      </c>
      <c r="D16" s="77" t="s">
        <v>535</v>
      </c>
      <c r="E16" s="77" t="s">
        <v>536</v>
      </c>
      <c r="F16" s="85">
        <v>2014</v>
      </c>
      <c r="G16" s="75">
        <v>52</v>
      </c>
      <c r="H16" s="75" t="s">
        <v>515</v>
      </c>
      <c r="I16" s="79">
        <v>1099.874</v>
      </c>
      <c r="J16" s="79">
        <v>1099.874</v>
      </c>
      <c r="K16" s="79"/>
    </row>
    <row r="17" spans="1:11" ht="15" x14ac:dyDescent="0.3">
      <c r="A17" s="74">
        <v>13</v>
      </c>
      <c r="B17" s="78" t="s">
        <v>537</v>
      </c>
      <c r="C17" s="75" t="s">
        <v>538</v>
      </c>
      <c r="D17" s="77" t="s">
        <v>33</v>
      </c>
      <c r="E17" s="77" t="s">
        <v>539</v>
      </c>
      <c r="F17" s="85">
        <v>2014</v>
      </c>
      <c r="G17" s="75">
        <v>52.9</v>
      </c>
      <c r="H17" s="75" t="s">
        <v>515</v>
      </c>
      <c r="I17" s="79">
        <v>1549.5540000000001</v>
      </c>
      <c r="J17" s="79">
        <v>1549.5540000000001</v>
      </c>
      <c r="K17" s="79"/>
    </row>
    <row r="18" spans="1:11" ht="15" x14ac:dyDescent="0.3">
      <c r="A18" s="74">
        <v>14</v>
      </c>
      <c r="B18" s="78" t="s">
        <v>341</v>
      </c>
      <c r="C18" s="75" t="s">
        <v>540</v>
      </c>
      <c r="D18" s="81" t="s">
        <v>541</v>
      </c>
      <c r="E18" s="77" t="s">
        <v>542</v>
      </c>
      <c r="F18" s="85">
        <v>2014</v>
      </c>
      <c r="G18" s="75">
        <v>89.6</v>
      </c>
      <c r="H18" s="75" t="s">
        <v>515</v>
      </c>
      <c r="I18" s="79">
        <v>2283.5052799999999</v>
      </c>
      <c r="J18" s="79">
        <v>2283.5052799999999</v>
      </c>
      <c r="K18" s="79"/>
    </row>
    <row r="19" spans="1:11" ht="15" x14ac:dyDescent="0.3">
      <c r="A19" s="74">
        <v>15</v>
      </c>
      <c r="B19" s="82" t="s">
        <v>533</v>
      </c>
      <c r="C19" s="75" t="s">
        <v>543</v>
      </c>
      <c r="D19" s="77" t="s">
        <v>93</v>
      </c>
      <c r="E19" s="77" t="s">
        <v>93</v>
      </c>
      <c r="F19" s="85">
        <v>2014</v>
      </c>
      <c r="G19" s="75">
        <v>52.3</v>
      </c>
      <c r="H19" s="75" t="s">
        <v>515</v>
      </c>
      <c r="I19" s="79">
        <v>737.30799999999999</v>
      </c>
      <c r="J19" s="79">
        <v>737.30799999999999</v>
      </c>
      <c r="K19" s="79"/>
    </row>
    <row r="20" spans="1:11" ht="15" x14ac:dyDescent="0.3">
      <c r="A20" s="74">
        <v>16</v>
      </c>
      <c r="B20" s="82" t="s">
        <v>533</v>
      </c>
      <c r="C20" s="75" t="s">
        <v>544</v>
      </c>
      <c r="D20" s="77"/>
      <c r="E20" s="77"/>
      <c r="F20" s="85">
        <v>2014</v>
      </c>
      <c r="G20" s="75">
        <v>30</v>
      </c>
      <c r="H20" s="75" t="s">
        <v>545</v>
      </c>
      <c r="I20" s="79">
        <v>19.911999999999999</v>
      </c>
      <c r="J20" s="79">
        <v>19.911999999999999</v>
      </c>
      <c r="K20" s="79"/>
    </row>
    <row r="21" spans="1:11" ht="15" x14ac:dyDescent="0.3">
      <c r="A21" s="74">
        <v>17</v>
      </c>
      <c r="B21" s="78" t="s">
        <v>546</v>
      </c>
      <c r="C21" s="75" t="s">
        <v>547</v>
      </c>
      <c r="D21" s="77" t="s">
        <v>548</v>
      </c>
      <c r="E21" s="77" t="s">
        <v>549</v>
      </c>
      <c r="F21" s="85">
        <v>2014</v>
      </c>
      <c r="G21" s="75">
        <v>16</v>
      </c>
      <c r="H21" s="81" t="s">
        <v>518</v>
      </c>
      <c r="I21" s="79">
        <v>238.6</v>
      </c>
      <c r="J21" s="79">
        <v>238.6</v>
      </c>
      <c r="K21" s="79"/>
    </row>
    <row r="22" spans="1:11" ht="15" x14ac:dyDescent="0.3">
      <c r="A22" s="74">
        <v>18</v>
      </c>
      <c r="B22" s="78" t="s">
        <v>537</v>
      </c>
      <c r="C22" s="80" t="s">
        <v>550</v>
      </c>
      <c r="D22" s="77" t="s">
        <v>551</v>
      </c>
      <c r="E22" s="77" t="s">
        <v>551</v>
      </c>
      <c r="F22" s="85">
        <v>2014</v>
      </c>
      <c r="G22" s="75">
        <v>77.7</v>
      </c>
      <c r="H22" s="75" t="s">
        <v>515</v>
      </c>
      <c r="I22" s="79">
        <v>3595.74</v>
      </c>
      <c r="J22" s="79">
        <v>1438.296</v>
      </c>
      <c r="K22" s="79">
        <v>2157.4439999999995</v>
      </c>
    </row>
    <row r="23" spans="1:11" ht="15" x14ac:dyDescent="0.3">
      <c r="A23" s="74">
        <v>19</v>
      </c>
      <c r="B23" s="82" t="s">
        <v>323</v>
      </c>
      <c r="C23" s="80" t="s">
        <v>552</v>
      </c>
      <c r="D23" s="77" t="s">
        <v>553</v>
      </c>
      <c r="E23" s="77" t="s">
        <v>553</v>
      </c>
      <c r="F23" s="85">
        <v>2014</v>
      </c>
      <c r="G23" s="75">
        <v>120</v>
      </c>
      <c r="H23" s="75" t="s">
        <v>220</v>
      </c>
      <c r="I23" s="79">
        <v>16300</v>
      </c>
      <c r="J23" s="79">
        <v>8150</v>
      </c>
      <c r="K23" s="79">
        <v>8150</v>
      </c>
    </row>
    <row r="24" spans="1:11" ht="15" x14ac:dyDescent="0.3">
      <c r="A24" s="74">
        <v>20</v>
      </c>
      <c r="B24" s="82" t="s">
        <v>554</v>
      </c>
      <c r="C24" s="75" t="s">
        <v>555</v>
      </c>
      <c r="D24" s="77" t="s">
        <v>556</v>
      </c>
      <c r="E24" s="77" t="s">
        <v>557</v>
      </c>
      <c r="F24" s="85">
        <v>2014</v>
      </c>
      <c r="G24" s="75">
        <v>10</v>
      </c>
      <c r="H24" s="75" t="s">
        <v>562</v>
      </c>
      <c r="I24" s="79">
        <v>783.81299999999999</v>
      </c>
      <c r="J24" s="79">
        <v>783.81299999999999</v>
      </c>
      <c r="K24" s="79"/>
    </row>
    <row r="25" spans="1:11" ht="15" x14ac:dyDescent="0.3">
      <c r="A25" s="74">
        <v>21</v>
      </c>
      <c r="B25" s="78" t="s">
        <v>558</v>
      </c>
      <c r="C25" s="80" t="s">
        <v>559</v>
      </c>
      <c r="D25" s="77" t="s">
        <v>560</v>
      </c>
      <c r="E25" s="77" t="s">
        <v>560</v>
      </c>
      <c r="F25" s="85">
        <v>2014</v>
      </c>
      <c r="G25" s="75">
        <v>138</v>
      </c>
      <c r="H25" s="75" t="s">
        <v>220</v>
      </c>
      <c r="I25" s="79">
        <v>16955.377</v>
      </c>
      <c r="J25" s="79">
        <v>8477.6882999999998</v>
      </c>
      <c r="K25" s="79">
        <v>8477.6887000000006</v>
      </c>
    </row>
    <row r="26" spans="1:11" ht="15" x14ac:dyDescent="0.3">
      <c r="A26" s="74">
        <v>22</v>
      </c>
      <c r="B26" s="82" t="s">
        <v>533</v>
      </c>
      <c r="C26" s="75" t="s">
        <v>561</v>
      </c>
      <c r="D26" s="77"/>
      <c r="E26" s="77"/>
      <c r="F26" s="85">
        <v>2014</v>
      </c>
      <c r="G26" s="75">
        <v>30</v>
      </c>
      <c r="H26" s="75" t="s">
        <v>545</v>
      </c>
      <c r="I26" s="79">
        <v>23.184999999999999</v>
      </c>
      <c r="J26" s="79">
        <v>23.184999999999999</v>
      </c>
      <c r="K26" s="79"/>
    </row>
    <row r="27" spans="1:11" ht="15" x14ac:dyDescent="0.3">
      <c r="A27" s="74">
        <v>23</v>
      </c>
      <c r="B27" s="82" t="s">
        <v>533</v>
      </c>
      <c r="C27" s="75" t="s">
        <v>563</v>
      </c>
      <c r="D27" s="77"/>
      <c r="E27" s="77"/>
      <c r="F27" s="85">
        <v>2014</v>
      </c>
      <c r="G27" s="75">
        <v>1080</v>
      </c>
      <c r="H27" s="75" t="s">
        <v>545</v>
      </c>
      <c r="I27" s="79">
        <v>30.925999999999998</v>
      </c>
      <c r="J27" s="79">
        <f>I27</f>
        <v>30.925999999999998</v>
      </c>
      <c r="K27" s="79"/>
    </row>
  </sheetData>
  <autoFilter ref="A4:K27"/>
  <mergeCells count="9">
    <mergeCell ref="A1:A3"/>
    <mergeCell ref="B1:B3"/>
    <mergeCell ref="C1:C3"/>
    <mergeCell ref="D1:D3"/>
    <mergeCell ref="I1:K1"/>
    <mergeCell ref="F1:F3"/>
    <mergeCell ref="G1:G3"/>
    <mergeCell ref="H1:H3"/>
    <mergeCell ref="E1:E3"/>
  </mergeCells>
  <phoneticPr fontId="13" type="noConversion"/>
  <conditionalFormatting sqref="J5:J11 J14:J18 J22:J25">
    <cfRule type="cellIs" dxfId="72" priority="1" stopIfTrue="1" operator="equal">
      <formula>0</formula>
    </cfRule>
  </conditionalFormatting>
  <conditionalFormatting sqref="I5:I26 J12:J13 J19:J21 J26 I27:J27">
    <cfRule type="cellIs" dxfId="71" priority="3" stopIfTrue="1" operator="equal">
      <formula>0</formula>
    </cfRule>
  </conditionalFormatting>
  <conditionalFormatting sqref="K5:K27">
    <cfRule type="cellIs" dxfId="7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115" zoomScaleNormal="100" zoomScaleSheetLayoutView="115" workbookViewId="0">
      <selection activeCell="J14" sqref="J14"/>
    </sheetView>
  </sheetViews>
  <sheetFormatPr defaultRowHeight="12.75" x14ac:dyDescent="0.2"/>
  <cols>
    <col min="1" max="1" width="4.28515625" customWidth="1"/>
    <col min="2" max="2" width="41.140625" customWidth="1"/>
    <col min="3" max="3" width="29" customWidth="1"/>
    <col min="4" max="4" width="13.7109375" customWidth="1"/>
    <col min="5" max="5" width="12.85546875" customWidth="1"/>
    <col min="6" max="6" width="9.5703125" customWidth="1"/>
    <col min="7" max="7" width="12.140625" customWidth="1"/>
    <col min="8" max="8" width="6.7109375" customWidth="1"/>
    <col min="9" max="11" width="12.5703125" customWidth="1"/>
  </cols>
  <sheetData>
    <row r="1" spans="1:11" ht="39" customHeight="1" x14ac:dyDescent="0.2">
      <c r="A1" s="142" t="s">
        <v>3</v>
      </c>
      <c r="B1" s="142" t="s">
        <v>4</v>
      </c>
      <c r="C1" s="142" t="s">
        <v>259</v>
      </c>
      <c r="D1" s="142" t="s">
        <v>5</v>
      </c>
      <c r="E1" s="142" t="s">
        <v>6</v>
      </c>
      <c r="F1" s="139" t="s">
        <v>564</v>
      </c>
      <c r="G1" s="139" t="s">
        <v>8</v>
      </c>
      <c r="H1" s="142" t="s">
        <v>198</v>
      </c>
      <c r="I1" s="145" t="s">
        <v>0</v>
      </c>
      <c r="J1" s="146"/>
      <c r="K1" s="147"/>
    </row>
    <row r="2" spans="1:11" ht="30.75" customHeight="1" x14ac:dyDescent="0.2">
      <c r="A2" s="143"/>
      <c r="B2" s="143"/>
      <c r="C2" s="143"/>
      <c r="D2" s="143"/>
      <c r="E2" s="143"/>
      <c r="F2" s="140"/>
      <c r="G2" s="140"/>
      <c r="H2" s="143"/>
      <c r="I2" s="90" t="s">
        <v>260</v>
      </c>
      <c r="J2" s="90" t="s">
        <v>261</v>
      </c>
      <c r="K2" s="90" t="s">
        <v>1</v>
      </c>
    </row>
    <row r="3" spans="1:11" ht="12.75" customHeight="1" x14ac:dyDescent="0.3">
      <c r="A3" s="144"/>
      <c r="B3" s="144"/>
      <c r="C3" s="144"/>
      <c r="D3" s="144"/>
      <c r="E3" s="144"/>
      <c r="F3" s="141"/>
      <c r="G3" s="141"/>
      <c r="H3" s="144"/>
      <c r="I3" s="82" t="s">
        <v>20</v>
      </c>
      <c r="J3" s="82" t="s">
        <v>20</v>
      </c>
      <c r="K3" s="82" t="s">
        <v>20</v>
      </c>
    </row>
    <row r="4" spans="1:11" ht="12.75" customHeight="1" x14ac:dyDescent="0.2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</row>
    <row r="5" spans="1:11" ht="15" x14ac:dyDescent="0.3">
      <c r="A5" s="89">
        <v>1</v>
      </c>
      <c r="B5" s="82" t="s">
        <v>570</v>
      </c>
      <c r="C5" s="82" t="s">
        <v>574</v>
      </c>
      <c r="D5" s="82" t="s">
        <v>579</v>
      </c>
      <c r="E5" s="82" t="s">
        <v>581</v>
      </c>
      <c r="F5" s="74">
        <v>2015</v>
      </c>
      <c r="G5" s="74">
        <v>120</v>
      </c>
      <c r="H5" s="74" t="s">
        <v>571</v>
      </c>
      <c r="I5" s="88">
        <v>38334.063999999998</v>
      </c>
      <c r="J5" s="88">
        <v>12715.386500000001</v>
      </c>
      <c r="K5" s="88">
        <f>I5-J5</f>
        <v>25618.677499999998</v>
      </c>
    </row>
    <row r="6" spans="1:11" ht="15" x14ac:dyDescent="0.3">
      <c r="A6" s="89">
        <v>2</v>
      </c>
      <c r="B6" s="82" t="s">
        <v>573</v>
      </c>
      <c r="C6" s="82" t="s">
        <v>572</v>
      </c>
      <c r="D6" s="82" t="s">
        <v>580</v>
      </c>
      <c r="E6" s="82" t="s">
        <v>580</v>
      </c>
      <c r="F6" s="74">
        <v>2015</v>
      </c>
      <c r="G6" s="74">
        <v>100</v>
      </c>
      <c r="H6" s="74" t="s">
        <v>571</v>
      </c>
      <c r="I6" s="88">
        <v>36692.263220000001</v>
      </c>
      <c r="J6" s="88">
        <v>7716.500610000001</v>
      </c>
      <c r="K6" s="88">
        <f>I6-J6</f>
        <v>28975.762609999998</v>
      </c>
    </row>
    <row r="7" spans="1:11" ht="15" x14ac:dyDescent="0.3">
      <c r="A7" s="89">
        <v>3</v>
      </c>
      <c r="B7" s="82" t="s">
        <v>576</v>
      </c>
      <c r="C7" s="82" t="s">
        <v>575</v>
      </c>
      <c r="D7" s="82" t="s">
        <v>577</v>
      </c>
      <c r="E7" s="82" t="s">
        <v>577</v>
      </c>
      <c r="F7" s="74">
        <v>2015</v>
      </c>
      <c r="G7" s="74">
        <v>20</v>
      </c>
      <c r="H7" s="74" t="s">
        <v>571</v>
      </c>
      <c r="I7" s="88">
        <v>1585.38831</v>
      </c>
      <c r="J7" s="88">
        <v>1585.38831</v>
      </c>
      <c r="K7" s="88"/>
    </row>
    <row r="8" spans="1:11" ht="15" x14ac:dyDescent="0.3">
      <c r="A8" s="89">
        <v>4</v>
      </c>
      <c r="B8" s="82" t="s">
        <v>554</v>
      </c>
      <c r="C8" s="82" t="s">
        <v>578</v>
      </c>
      <c r="D8" s="82" t="s">
        <v>402</v>
      </c>
      <c r="E8" s="82" t="s">
        <v>402</v>
      </c>
      <c r="F8" s="74">
        <v>2015</v>
      </c>
      <c r="G8" s="74">
        <v>8</v>
      </c>
      <c r="H8" s="74" t="s">
        <v>562</v>
      </c>
      <c r="I8" s="88">
        <v>697.24400000000003</v>
      </c>
      <c r="J8" s="88">
        <v>697.24400000000003</v>
      </c>
      <c r="K8" s="88"/>
    </row>
    <row r="9" spans="1:11" ht="15" x14ac:dyDescent="0.3">
      <c r="A9" s="89">
        <v>5</v>
      </c>
      <c r="B9" s="82" t="s">
        <v>533</v>
      </c>
      <c r="C9" s="82" t="s">
        <v>582</v>
      </c>
      <c r="D9" s="82"/>
      <c r="E9" s="82"/>
      <c r="F9" s="74">
        <v>2015</v>
      </c>
      <c r="G9" s="74">
        <v>30</v>
      </c>
      <c r="H9" s="74" t="s">
        <v>545</v>
      </c>
      <c r="I9" s="88">
        <v>20</v>
      </c>
      <c r="J9" s="88">
        <v>20</v>
      </c>
      <c r="K9" s="88"/>
    </row>
    <row r="10" spans="1:11" ht="15" x14ac:dyDescent="0.3">
      <c r="A10" s="89">
        <v>6</v>
      </c>
      <c r="B10" s="82" t="s">
        <v>533</v>
      </c>
      <c r="C10" s="82" t="s">
        <v>583</v>
      </c>
      <c r="D10" s="82"/>
      <c r="E10" s="82"/>
      <c r="F10" s="74">
        <v>2015</v>
      </c>
      <c r="G10" s="74">
        <v>30</v>
      </c>
      <c r="H10" s="74" t="s">
        <v>545</v>
      </c>
      <c r="I10" s="88">
        <v>49.9</v>
      </c>
      <c r="J10" s="88">
        <v>49.9</v>
      </c>
      <c r="K10" s="88"/>
    </row>
    <row r="11" spans="1:11" ht="15" x14ac:dyDescent="0.3">
      <c r="A11" s="89">
        <v>7</v>
      </c>
      <c r="B11" s="82" t="s">
        <v>533</v>
      </c>
      <c r="C11" s="82" t="s">
        <v>584</v>
      </c>
      <c r="D11" s="82"/>
      <c r="E11" s="82"/>
      <c r="F11" s="74">
        <v>2015</v>
      </c>
      <c r="G11" s="74">
        <v>30</v>
      </c>
      <c r="H11" s="74" t="s">
        <v>545</v>
      </c>
      <c r="I11" s="88">
        <v>20.100000000000001</v>
      </c>
      <c r="J11" s="88">
        <v>20.100000000000001</v>
      </c>
      <c r="K11" s="88"/>
    </row>
    <row r="12" spans="1:11" ht="15" x14ac:dyDescent="0.3">
      <c r="A12" s="89">
        <v>8</v>
      </c>
      <c r="B12" s="82" t="s">
        <v>205</v>
      </c>
      <c r="C12" s="82" t="s">
        <v>585</v>
      </c>
      <c r="D12" s="82" t="s">
        <v>159</v>
      </c>
      <c r="E12" s="82" t="s">
        <v>159</v>
      </c>
      <c r="F12" s="74">
        <v>2015</v>
      </c>
      <c r="G12" s="74">
        <v>93</v>
      </c>
      <c r="H12" s="74" t="s">
        <v>571</v>
      </c>
      <c r="I12" s="88">
        <v>12905.8</v>
      </c>
      <c r="J12" s="88">
        <v>6452.9</v>
      </c>
      <c r="K12" s="88">
        <v>6452.9</v>
      </c>
    </row>
    <row r="13" spans="1:11" ht="15" x14ac:dyDescent="0.3">
      <c r="A13" s="89">
        <v>9</v>
      </c>
      <c r="B13" s="82" t="s">
        <v>144</v>
      </c>
      <c r="C13" s="82" t="s">
        <v>586</v>
      </c>
      <c r="D13" s="82" t="s">
        <v>587</v>
      </c>
      <c r="E13" s="82" t="s">
        <v>147</v>
      </c>
      <c r="F13" s="74">
        <v>2015</v>
      </c>
      <c r="G13" s="74">
        <v>50</v>
      </c>
      <c r="H13" s="74" t="s">
        <v>562</v>
      </c>
      <c r="I13" s="91">
        <f>SUM(J13:N13)</f>
        <v>4251.0529999999999</v>
      </c>
      <c r="J13" s="92">
        <v>4027.5729999999999</v>
      </c>
      <c r="K13" s="91">
        <v>223.48</v>
      </c>
    </row>
    <row r="14" spans="1:11" ht="15" x14ac:dyDescent="0.3">
      <c r="A14" s="89">
        <v>10</v>
      </c>
      <c r="B14" s="82" t="s">
        <v>512</v>
      </c>
      <c r="C14" s="82" t="s">
        <v>588</v>
      </c>
      <c r="D14" s="82" t="s">
        <v>589</v>
      </c>
      <c r="E14" s="82" t="s">
        <v>590</v>
      </c>
      <c r="F14" s="74">
        <v>2015</v>
      </c>
      <c r="G14" s="74">
        <v>53.5</v>
      </c>
      <c r="H14" s="74" t="s">
        <v>362</v>
      </c>
      <c r="I14" s="91">
        <f>SUM(J14:N14)</f>
        <v>3591.5030000000002</v>
      </c>
      <c r="J14" s="92">
        <v>506.53399999999999</v>
      </c>
      <c r="K14" s="91">
        <f>2245.273+703.548+136.148</f>
        <v>3084.9690000000001</v>
      </c>
    </row>
    <row r="15" spans="1:11" ht="15" x14ac:dyDescent="0.3">
      <c r="A15" s="89">
        <v>11</v>
      </c>
      <c r="B15" s="82" t="s">
        <v>591</v>
      </c>
      <c r="C15" s="82" t="s">
        <v>594</v>
      </c>
      <c r="D15" s="82" t="s">
        <v>592</v>
      </c>
      <c r="E15" s="82" t="s">
        <v>593</v>
      </c>
      <c r="F15" s="74">
        <v>2015</v>
      </c>
      <c r="G15" s="74">
        <v>26</v>
      </c>
      <c r="H15" s="82" t="s">
        <v>905</v>
      </c>
      <c r="I15" s="91">
        <v>500.6</v>
      </c>
      <c r="J15" s="92">
        <v>350</v>
      </c>
      <c r="K15" s="91">
        <v>150.6</v>
      </c>
    </row>
  </sheetData>
  <autoFilter ref="C4:K15"/>
  <mergeCells count="9">
    <mergeCell ref="G1:G3"/>
    <mergeCell ref="H1:H3"/>
    <mergeCell ref="I1:K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10" zoomScaleNormal="100" zoomScaleSheetLayoutView="100" workbookViewId="0">
      <selection activeCell="J15" sqref="J15"/>
    </sheetView>
  </sheetViews>
  <sheetFormatPr defaultRowHeight="12.75" x14ac:dyDescent="0.2"/>
  <cols>
    <col min="1" max="1" width="4.28515625" customWidth="1"/>
    <col min="2" max="2" width="27.140625" customWidth="1"/>
    <col min="3" max="3" width="26.28515625" customWidth="1"/>
    <col min="4" max="4" width="13.7109375" customWidth="1"/>
    <col min="5" max="5" width="12.85546875" customWidth="1"/>
    <col min="6" max="6" width="9.5703125" customWidth="1"/>
    <col min="7" max="7" width="8.28515625" customWidth="1"/>
    <col min="8" max="8" width="6.7109375" customWidth="1"/>
    <col min="9" max="11" width="12.5703125" customWidth="1"/>
  </cols>
  <sheetData>
    <row r="1" spans="1:11" ht="39" customHeight="1" x14ac:dyDescent="0.2">
      <c r="A1" s="139" t="s">
        <v>3</v>
      </c>
      <c r="B1" s="142" t="s">
        <v>4</v>
      </c>
      <c r="C1" s="142" t="s">
        <v>259</v>
      </c>
      <c r="D1" s="142" t="s">
        <v>5</v>
      </c>
      <c r="E1" s="142" t="s">
        <v>6</v>
      </c>
      <c r="F1" s="139" t="s">
        <v>564</v>
      </c>
      <c r="G1" s="139" t="s">
        <v>8</v>
      </c>
      <c r="H1" s="142" t="s">
        <v>198</v>
      </c>
      <c r="I1" s="145" t="s">
        <v>0</v>
      </c>
      <c r="J1" s="146"/>
      <c r="K1" s="147"/>
    </row>
    <row r="2" spans="1:11" ht="30.75" customHeight="1" x14ac:dyDescent="0.2">
      <c r="A2" s="140"/>
      <c r="B2" s="143"/>
      <c r="C2" s="143"/>
      <c r="D2" s="143"/>
      <c r="E2" s="143"/>
      <c r="F2" s="140"/>
      <c r="G2" s="140"/>
      <c r="H2" s="143"/>
      <c r="I2" s="90" t="s">
        <v>260</v>
      </c>
      <c r="J2" s="90" t="s">
        <v>261</v>
      </c>
      <c r="K2" s="90" t="s">
        <v>1</v>
      </c>
    </row>
    <row r="3" spans="1:11" ht="12.75" customHeight="1" x14ac:dyDescent="0.3">
      <c r="A3" s="141"/>
      <c r="B3" s="144"/>
      <c r="C3" s="144"/>
      <c r="D3" s="144"/>
      <c r="E3" s="144"/>
      <c r="F3" s="141"/>
      <c r="G3" s="141"/>
      <c r="H3" s="144"/>
      <c r="I3" s="82" t="s">
        <v>20</v>
      </c>
      <c r="J3" s="82" t="s">
        <v>20</v>
      </c>
      <c r="K3" s="82" t="s">
        <v>20</v>
      </c>
    </row>
    <row r="4" spans="1:11" ht="12.75" customHeight="1" x14ac:dyDescent="0.2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</row>
    <row r="5" spans="1:11" ht="15" x14ac:dyDescent="0.3">
      <c r="A5" s="89">
        <v>1</v>
      </c>
      <c r="B5" s="82" t="s">
        <v>598</v>
      </c>
      <c r="C5" s="82" t="s">
        <v>595</v>
      </c>
      <c r="D5" s="82" t="s">
        <v>599</v>
      </c>
      <c r="E5" s="82" t="s">
        <v>596</v>
      </c>
      <c r="F5" s="74">
        <v>2016</v>
      </c>
      <c r="G5" s="74">
        <v>110</v>
      </c>
      <c r="H5" s="74" t="s">
        <v>571</v>
      </c>
      <c r="I5" s="88">
        <v>21792.2</v>
      </c>
      <c r="J5" s="88">
        <v>10896.1</v>
      </c>
      <c r="K5" s="88">
        <v>10896.1</v>
      </c>
    </row>
    <row r="6" spans="1:11" ht="15" x14ac:dyDescent="0.3">
      <c r="A6" s="89">
        <v>2</v>
      </c>
      <c r="B6" s="82" t="s">
        <v>175</v>
      </c>
      <c r="C6" s="80" t="s">
        <v>685</v>
      </c>
      <c r="D6" s="82" t="s">
        <v>597</v>
      </c>
      <c r="E6" s="82" t="s">
        <v>597</v>
      </c>
      <c r="F6" s="74">
        <v>2016</v>
      </c>
      <c r="G6" s="74">
        <v>14</v>
      </c>
      <c r="H6" s="74" t="s">
        <v>515</v>
      </c>
      <c r="I6" s="93">
        <v>274.7</v>
      </c>
      <c r="J6" s="93">
        <v>274.7</v>
      </c>
      <c r="K6" s="88"/>
    </row>
    <row r="7" spans="1:11" ht="15" x14ac:dyDescent="0.3">
      <c r="A7" s="89">
        <v>3</v>
      </c>
      <c r="B7" s="82" t="s">
        <v>533</v>
      </c>
      <c r="C7" s="82" t="s">
        <v>600</v>
      </c>
      <c r="D7" s="82" t="s">
        <v>603</v>
      </c>
      <c r="E7" s="82" t="s">
        <v>603</v>
      </c>
      <c r="F7" s="74">
        <v>2016</v>
      </c>
      <c r="G7" s="74">
        <v>40</v>
      </c>
      <c r="H7" s="74" t="s">
        <v>515</v>
      </c>
      <c r="I7" s="94">
        <v>400</v>
      </c>
      <c r="J7" s="94">
        <v>400</v>
      </c>
      <c r="K7" s="88"/>
    </row>
    <row r="8" spans="1:11" ht="15" x14ac:dyDescent="0.3">
      <c r="A8" s="89">
        <v>4</v>
      </c>
      <c r="B8" s="82" t="s">
        <v>533</v>
      </c>
      <c r="C8" s="82" t="s">
        <v>601</v>
      </c>
      <c r="D8" s="82" t="s">
        <v>604</v>
      </c>
      <c r="E8" s="82" t="s">
        <v>602</v>
      </c>
      <c r="F8" s="74">
        <v>2016</v>
      </c>
      <c r="G8" s="74">
        <v>40</v>
      </c>
      <c r="H8" s="74" t="s">
        <v>515</v>
      </c>
      <c r="I8" s="94">
        <v>400</v>
      </c>
      <c r="J8" s="94">
        <v>400</v>
      </c>
      <c r="K8" s="88"/>
    </row>
    <row r="9" spans="1:11" ht="15" x14ac:dyDescent="0.3">
      <c r="A9" s="89">
        <v>5</v>
      </c>
      <c r="B9" s="82" t="s">
        <v>341</v>
      </c>
      <c r="C9" s="82" t="s">
        <v>605</v>
      </c>
      <c r="D9" s="82" t="s">
        <v>343</v>
      </c>
      <c r="E9" s="82" t="s">
        <v>343</v>
      </c>
      <c r="F9" s="74">
        <v>2016</v>
      </c>
      <c r="G9" s="74">
        <v>12</v>
      </c>
      <c r="H9" s="74" t="s">
        <v>518</v>
      </c>
      <c r="I9" s="94">
        <v>1402.99954</v>
      </c>
      <c r="J9" s="94">
        <v>701.49977000000001</v>
      </c>
      <c r="K9" s="88">
        <v>701.49977000000001</v>
      </c>
    </row>
    <row r="10" spans="1:11" ht="15" x14ac:dyDescent="0.3">
      <c r="A10" s="89">
        <v>6</v>
      </c>
      <c r="B10" s="82" t="s">
        <v>431</v>
      </c>
      <c r="C10" s="82" t="s">
        <v>606</v>
      </c>
      <c r="D10" s="82" t="s">
        <v>607</v>
      </c>
      <c r="E10" s="82" t="s">
        <v>608</v>
      </c>
      <c r="F10" s="74">
        <v>2016</v>
      </c>
      <c r="G10" s="74">
        <v>110</v>
      </c>
      <c r="H10" s="74" t="s">
        <v>571</v>
      </c>
      <c r="I10" s="94">
        <v>17400.203000000001</v>
      </c>
      <c r="J10" s="94">
        <v>8193.9189999999999</v>
      </c>
      <c r="K10" s="88">
        <v>9206.2839999999997</v>
      </c>
    </row>
    <row r="11" spans="1:11" ht="15" x14ac:dyDescent="0.3">
      <c r="A11" s="89">
        <v>7</v>
      </c>
      <c r="B11" s="82" t="s">
        <v>533</v>
      </c>
      <c r="C11" s="82" t="s">
        <v>650</v>
      </c>
      <c r="D11" s="82" t="s">
        <v>14</v>
      </c>
      <c r="E11" s="82" t="s">
        <v>651</v>
      </c>
      <c r="F11" s="74">
        <v>2016</v>
      </c>
      <c r="G11" s="74">
        <v>30</v>
      </c>
      <c r="H11" s="74" t="s">
        <v>515</v>
      </c>
      <c r="I11" s="94">
        <v>669.55499999999995</v>
      </c>
      <c r="J11" s="88">
        <v>669.55499999999995</v>
      </c>
      <c r="K11" s="95"/>
    </row>
    <row r="12" spans="1:11" ht="15" x14ac:dyDescent="0.3">
      <c r="A12" s="89">
        <v>8</v>
      </c>
      <c r="B12" s="82" t="s">
        <v>533</v>
      </c>
      <c r="C12" s="82" t="s">
        <v>653</v>
      </c>
      <c r="D12" s="82" t="s">
        <v>612</v>
      </c>
      <c r="E12" s="82" t="s">
        <v>612</v>
      </c>
      <c r="F12" s="74">
        <v>2016</v>
      </c>
      <c r="G12" s="74">
        <v>75</v>
      </c>
      <c r="H12" s="74" t="s">
        <v>515</v>
      </c>
      <c r="I12" s="94">
        <v>800</v>
      </c>
      <c r="J12" s="88">
        <v>800</v>
      </c>
      <c r="K12" s="95"/>
    </row>
    <row r="13" spans="1:11" ht="15" x14ac:dyDescent="0.3">
      <c r="A13" s="89">
        <v>9</v>
      </c>
      <c r="B13" s="82" t="s">
        <v>609</v>
      </c>
      <c r="C13" s="82" t="s">
        <v>610</v>
      </c>
      <c r="D13" s="82" t="s">
        <v>613</v>
      </c>
      <c r="E13" s="82" t="s">
        <v>614</v>
      </c>
      <c r="F13" s="74">
        <v>2016</v>
      </c>
      <c r="G13" s="74">
        <v>52</v>
      </c>
      <c r="H13" s="74" t="s">
        <v>515</v>
      </c>
      <c r="I13" s="94">
        <v>695.20499999999993</v>
      </c>
      <c r="J13" s="88">
        <v>395.20499999999998</v>
      </c>
      <c r="K13" s="94">
        <v>300</v>
      </c>
    </row>
    <row r="14" spans="1:11" ht="15" x14ac:dyDescent="0.3">
      <c r="A14" s="89">
        <v>10</v>
      </c>
      <c r="B14" s="82" t="s">
        <v>609</v>
      </c>
      <c r="C14" s="82" t="s">
        <v>611</v>
      </c>
      <c r="D14" s="82" t="s">
        <v>615</v>
      </c>
      <c r="E14" s="82" t="s">
        <v>616</v>
      </c>
      <c r="F14" s="74">
        <v>2016</v>
      </c>
      <c r="G14" s="74">
        <v>52</v>
      </c>
      <c r="H14" s="74" t="s">
        <v>515</v>
      </c>
      <c r="I14" s="94">
        <v>388.06599999999997</v>
      </c>
      <c r="J14" s="88">
        <v>388.06599999999997</v>
      </c>
      <c r="K14" s="95"/>
    </row>
    <row r="15" spans="1:11" ht="15" x14ac:dyDescent="0.3">
      <c r="A15" s="89">
        <v>11</v>
      </c>
      <c r="B15" s="82" t="s">
        <v>175</v>
      </c>
      <c r="C15" s="80" t="s">
        <v>686</v>
      </c>
      <c r="D15" s="82" t="s">
        <v>617</v>
      </c>
      <c r="E15" s="82" t="s">
        <v>618</v>
      </c>
      <c r="F15" s="74">
        <v>2016</v>
      </c>
      <c r="G15" s="74">
        <v>52</v>
      </c>
      <c r="H15" s="74" t="s">
        <v>515</v>
      </c>
      <c r="I15" s="94">
        <v>1488.566</v>
      </c>
      <c r="J15" s="88">
        <v>1488.47163</v>
      </c>
      <c r="K15" s="95"/>
    </row>
    <row r="16" spans="1:11" ht="15" x14ac:dyDescent="0.3">
      <c r="A16" s="89">
        <v>12</v>
      </c>
      <c r="B16" s="82" t="s">
        <v>175</v>
      </c>
      <c r="C16" s="80" t="s">
        <v>687</v>
      </c>
      <c r="D16" s="82" t="s">
        <v>619</v>
      </c>
      <c r="E16" s="82" t="s">
        <v>620</v>
      </c>
      <c r="F16" s="74">
        <v>2016</v>
      </c>
      <c r="G16" s="74">
        <v>52</v>
      </c>
      <c r="H16" s="74" t="s">
        <v>515</v>
      </c>
      <c r="I16" s="94">
        <v>1268.067</v>
      </c>
      <c r="J16" s="88">
        <v>1268.067</v>
      </c>
      <c r="K16" s="95"/>
    </row>
    <row r="17" spans="1:11" ht="15" x14ac:dyDescent="0.3">
      <c r="A17" s="89">
        <v>13</v>
      </c>
      <c r="B17" s="82" t="s">
        <v>621</v>
      </c>
      <c r="C17" s="82" t="s">
        <v>622</v>
      </c>
      <c r="D17" s="82" t="s">
        <v>626</v>
      </c>
      <c r="E17" s="82" t="s">
        <v>626</v>
      </c>
      <c r="F17" s="74">
        <v>2016</v>
      </c>
      <c r="G17" s="74">
        <v>7</v>
      </c>
      <c r="H17" s="74" t="s">
        <v>627</v>
      </c>
      <c r="I17" s="94">
        <v>381.7</v>
      </c>
      <c r="J17" s="88">
        <v>337.25</v>
      </c>
      <c r="K17" s="94">
        <v>44.45</v>
      </c>
    </row>
    <row r="18" spans="1:11" ht="15" x14ac:dyDescent="0.3">
      <c r="A18" s="89">
        <v>14</v>
      </c>
      <c r="B18" s="82" t="s">
        <v>621</v>
      </c>
      <c r="C18" s="82" t="s">
        <v>623</v>
      </c>
      <c r="D18" s="82" t="s">
        <v>608</v>
      </c>
      <c r="E18" s="82" t="s">
        <v>608</v>
      </c>
      <c r="F18" s="74">
        <v>2016</v>
      </c>
      <c r="G18" s="74">
        <v>56</v>
      </c>
      <c r="H18" s="74" t="s">
        <v>515</v>
      </c>
      <c r="I18" s="94">
        <v>1900</v>
      </c>
      <c r="J18" s="88">
        <v>1700</v>
      </c>
      <c r="K18" s="94">
        <v>200</v>
      </c>
    </row>
    <row r="19" spans="1:11" ht="15" x14ac:dyDescent="0.3">
      <c r="A19" s="89">
        <v>15</v>
      </c>
      <c r="B19" s="82" t="s">
        <v>621</v>
      </c>
      <c r="C19" s="82" t="s">
        <v>624</v>
      </c>
      <c r="D19" s="82" t="s">
        <v>608</v>
      </c>
      <c r="E19" s="82" t="s">
        <v>758</v>
      </c>
      <c r="F19" s="74">
        <v>2016</v>
      </c>
      <c r="G19" s="74">
        <v>56</v>
      </c>
      <c r="H19" s="74" t="s">
        <v>515</v>
      </c>
      <c r="I19" s="94">
        <v>1900</v>
      </c>
      <c r="J19" s="88">
        <v>1700</v>
      </c>
      <c r="K19" s="94">
        <v>200</v>
      </c>
    </row>
    <row r="20" spans="1:11" ht="15" x14ac:dyDescent="0.3">
      <c r="A20" s="89">
        <v>16</v>
      </c>
      <c r="B20" s="82" t="s">
        <v>621</v>
      </c>
      <c r="C20" s="82" t="s">
        <v>625</v>
      </c>
      <c r="D20" s="82" t="s">
        <v>608</v>
      </c>
      <c r="E20" s="82" t="s">
        <v>628</v>
      </c>
      <c r="F20" s="74">
        <v>2016</v>
      </c>
      <c r="G20" s="74">
        <v>56</v>
      </c>
      <c r="H20" s="74" t="s">
        <v>515</v>
      </c>
      <c r="I20" s="94">
        <v>1900</v>
      </c>
      <c r="J20" s="88">
        <v>1700</v>
      </c>
      <c r="K20" s="94">
        <v>200</v>
      </c>
    </row>
    <row r="21" spans="1:11" ht="15" x14ac:dyDescent="0.3">
      <c r="A21" s="89">
        <v>17</v>
      </c>
      <c r="B21" s="82" t="s">
        <v>629</v>
      </c>
      <c r="C21" s="82" t="s">
        <v>630</v>
      </c>
      <c r="D21" s="82" t="s">
        <v>633</v>
      </c>
      <c r="E21" s="82" t="s">
        <v>633</v>
      </c>
      <c r="F21" s="74">
        <v>2016</v>
      </c>
      <c r="G21" s="74">
        <v>90</v>
      </c>
      <c r="H21" s="74" t="s">
        <v>515</v>
      </c>
      <c r="I21" s="94">
        <f>SUM(J21:K21)</f>
        <v>4128.7049999999999</v>
      </c>
      <c r="J21" s="88">
        <v>200</v>
      </c>
      <c r="K21" s="94">
        <v>3928.7049999999999</v>
      </c>
    </row>
    <row r="22" spans="1:11" ht="15" x14ac:dyDescent="0.3">
      <c r="A22" s="89">
        <v>18</v>
      </c>
      <c r="B22" s="82" t="s">
        <v>631</v>
      </c>
      <c r="C22" s="82" t="s">
        <v>632</v>
      </c>
      <c r="D22" s="82" t="s">
        <v>556</v>
      </c>
      <c r="E22" s="82" t="s">
        <v>634</v>
      </c>
      <c r="F22" s="74">
        <v>2016</v>
      </c>
      <c r="G22" s="74">
        <v>13</v>
      </c>
      <c r="H22" s="74" t="s">
        <v>627</v>
      </c>
      <c r="I22" s="94">
        <v>599.74099999999999</v>
      </c>
      <c r="J22" s="88">
        <v>599.74099999999999</v>
      </c>
      <c r="K22" s="95"/>
    </row>
    <row r="23" spans="1:11" ht="15" x14ac:dyDescent="0.3">
      <c r="A23" s="89">
        <v>19</v>
      </c>
      <c r="B23" s="82" t="s">
        <v>635</v>
      </c>
      <c r="C23" s="82" t="s">
        <v>636</v>
      </c>
      <c r="D23" s="82" t="s">
        <v>486</v>
      </c>
      <c r="E23" s="82" t="s">
        <v>485</v>
      </c>
      <c r="F23" s="74">
        <v>2016</v>
      </c>
      <c r="G23" s="74">
        <v>52</v>
      </c>
      <c r="H23" s="74" t="s">
        <v>515</v>
      </c>
      <c r="I23" s="94">
        <v>1500</v>
      </c>
      <c r="J23" s="88">
        <v>1500</v>
      </c>
      <c r="K23" s="95"/>
    </row>
    <row r="24" spans="1:11" ht="15" x14ac:dyDescent="0.3">
      <c r="A24" s="89">
        <v>20</v>
      </c>
      <c r="B24" s="82" t="s">
        <v>341</v>
      </c>
      <c r="C24" s="82" t="s">
        <v>637</v>
      </c>
      <c r="D24" s="82" t="s">
        <v>638</v>
      </c>
      <c r="E24" s="82" t="s">
        <v>649</v>
      </c>
      <c r="F24" s="74">
        <v>2016</v>
      </c>
      <c r="G24" s="74">
        <v>8</v>
      </c>
      <c r="H24" s="74" t="s">
        <v>627</v>
      </c>
      <c r="I24" s="94">
        <v>599.75300000000004</v>
      </c>
      <c r="J24" s="88">
        <v>599.75300000000004</v>
      </c>
      <c r="K24" s="95"/>
    </row>
    <row r="25" spans="1:11" ht="15" x14ac:dyDescent="0.3">
      <c r="A25" s="89">
        <v>21</v>
      </c>
      <c r="B25" s="82" t="s">
        <v>639</v>
      </c>
      <c r="C25" s="82" t="s">
        <v>652</v>
      </c>
      <c r="D25" s="82" t="s">
        <v>647</v>
      </c>
      <c r="E25" s="82" t="s">
        <v>133</v>
      </c>
      <c r="F25" s="74">
        <v>2016</v>
      </c>
      <c r="G25" s="74">
        <v>52</v>
      </c>
      <c r="H25" s="74" t="s">
        <v>515</v>
      </c>
      <c r="I25" s="94">
        <v>800</v>
      </c>
      <c r="J25" s="88">
        <v>800</v>
      </c>
      <c r="K25" s="95"/>
    </row>
    <row r="26" spans="1:11" ht="15" x14ac:dyDescent="0.3">
      <c r="A26" s="89">
        <v>22</v>
      </c>
      <c r="B26" s="82" t="s">
        <v>640</v>
      </c>
      <c r="C26" s="82" t="s">
        <v>641</v>
      </c>
      <c r="D26" s="82" t="s">
        <v>642</v>
      </c>
      <c r="E26" s="82" t="s">
        <v>642</v>
      </c>
      <c r="F26" s="74">
        <v>2016</v>
      </c>
      <c r="G26" s="74">
        <v>52</v>
      </c>
      <c r="H26" s="74" t="s">
        <v>515</v>
      </c>
      <c r="I26" s="94">
        <v>799.99955999999997</v>
      </c>
      <c r="J26" s="88">
        <v>799.99955999999997</v>
      </c>
      <c r="K26" s="95"/>
    </row>
    <row r="27" spans="1:11" ht="15" x14ac:dyDescent="0.3">
      <c r="A27" s="89">
        <v>23</v>
      </c>
      <c r="B27" s="82" t="s">
        <v>640</v>
      </c>
      <c r="C27" s="82" t="s">
        <v>643</v>
      </c>
      <c r="D27" s="82" t="s">
        <v>644</v>
      </c>
      <c r="E27" s="82" t="s">
        <v>644</v>
      </c>
      <c r="F27" s="74">
        <v>2016</v>
      </c>
      <c r="G27" s="74">
        <v>20</v>
      </c>
      <c r="H27" s="74" t="s">
        <v>518</v>
      </c>
      <c r="I27" s="94">
        <v>898.601</v>
      </c>
      <c r="J27" s="88">
        <v>898.44560000000001</v>
      </c>
      <c r="K27" s="95"/>
    </row>
    <row r="28" spans="1:11" ht="15" x14ac:dyDescent="0.3">
      <c r="A28" s="89">
        <v>24</v>
      </c>
      <c r="B28" s="82" t="s">
        <v>393</v>
      </c>
      <c r="C28" s="82" t="s">
        <v>645</v>
      </c>
      <c r="D28" s="82" t="s">
        <v>648</v>
      </c>
      <c r="E28" s="82" t="s">
        <v>646</v>
      </c>
      <c r="F28" s="74">
        <v>2016</v>
      </c>
      <c r="G28" s="74">
        <v>30</v>
      </c>
      <c r="H28" s="74" t="s">
        <v>518</v>
      </c>
      <c r="I28" s="94">
        <v>1515.24</v>
      </c>
      <c r="J28" s="88">
        <v>900</v>
      </c>
      <c r="K28" s="95"/>
    </row>
    <row r="29" spans="1:11" ht="15" x14ac:dyDescent="0.3">
      <c r="A29" s="89">
        <v>25</v>
      </c>
      <c r="B29" s="82" t="s">
        <v>554</v>
      </c>
      <c r="C29" s="82" t="s">
        <v>654</v>
      </c>
      <c r="D29" s="82" t="s">
        <v>402</v>
      </c>
      <c r="E29" s="82" t="s">
        <v>402</v>
      </c>
      <c r="F29" s="74">
        <v>2016</v>
      </c>
      <c r="G29" s="74">
        <v>8.6</v>
      </c>
      <c r="H29" s="74" t="s">
        <v>627</v>
      </c>
      <c r="I29" s="94">
        <v>1149.662</v>
      </c>
      <c r="J29" s="88">
        <v>593.1</v>
      </c>
      <c r="K29" s="94">
        <v>556.56200000000001</v>
      </c>
    </row>
    <row r="30" spans="1:11" ht="15" x14ac:dyDescent="0.3">
      <c r="A30" s="89">
        <v>26</v>
      </c>
      <c r="B30" s="82" t="s">
        <v>554</v>
      </c>
      <c r="C30" s="82" t="s">
        <v>659</v>
      </c>
      <c r="D30" s="82" t="s">
        <v>678</v>
      </c>
      <c r="E30" s="82" t="s">
        <v>679</v>
      </c>
      <c r="F30" s="74">
        <v>2016</v>
      </c>
      <c r="G30" s="74">
        <v>6.5</v>
      </c>
      <c r="H30" s="74" t="s">
        <v>627</v>
      </c>
      <c r="I30" s="94">
        <v>913.51499999999987</v>
      </c>
      <c r="J30" s="88">
        <v>599.79999999999995</v>
      </c>
      <c r="K30" s="94">
        <v>313.71499999999997</v>
      </c>
    </row>
    <row r="31" spans="1:11" ht="15" x14ac:dyDescent="0.3">
      <c r="A31" s="89">
        <v>27</v>
      </c>
      <c r="B31" s="82" t="s">
        <v>341</v>
      </c>
      <c r="C31" s="82" t="s">
        <v>655</v>
      </c>
      <c r="D31" s="82" t="s">
        <v>674</v>
      </c>
      <c r="E31" s="82" t="s">
        <v>666</v>
      </c>
      <c r="F31" s="74">
        <v>2016</v>
      </c>
      <c r="G31" s="74">
        <v>23.5</v>
      </c>
      <c r="H31" s="74" t="s">
        <v>518</v>
      </c>
      <c r="I31" s="94">
        <v>1877.9970000000001</v>
      </c>
      <c r="J31" s="88">
        <v>1877.9970000000001</v>
      </c>
      <c r="K31" s="95"/>
    </row>
    <row r="32" spans="1:11" ht="15" x14ac:dyDescent="0.3">
      <c r="A32" s="89">
        <v>28</v>
      </c>
      <c r="B32" s="82" t="s">
        <v>431</v>
      </c>
      <c r="C32" s="82" t="s">
        <v>660</v>
      </c>
      <c r="D32" s="82" t="s">
        <v>675</v>
      </c>
      <c r="E32" s="82" t="s">
        <v>667</v>
      </c>
      <c r="F32" s="74">
        <v>2016</v>
      </c>
      <c r="G32" s="74">
        <v>110</v>
      </c>
      <c r="H32" s="74" t="s">
        <v>220</v>
      </c>
      <c r="I32" s="94">
        <v>24555.934000000001</v>
      </c>
      <c r="J32" s="88">
        <v>12060</v>
      </c>
      <c r="K32" s="94">
        <v>12495.933999999999</v>
      </c>
    </row>
    <row r="33" spans="1:11" ht="15" x14ac:dyDescent="0.3">
      <c r="A33" s="89">
        <v>29</v>
      </c>
      <c r="B33" s="82" t="s">
        <v>144</v>
      </c>
      <c r="C33" s="82" t="s">
        <v>661</v>
      </c>
      <c r="D33" s="82" t="s">
        <v>668</v>
      </c>
      <c r="E33" s="82" t="s">
        <v>681</v>
      </c>
      <c r="F33" s="74">
        <v>2016</v>
      </c>
      <c r="G33" s="74">
        <v>8</v>
      </c>
      <c r="H33" s="74" t="s">
        <v>627</v>
      </c>
      <c r="I33" s="94">
        <v>905.65599999999995</v>
      </c>
      <c r="J33" s="88">
        <v>898.93799999999999</v>
      </c>
      <c r="K33" s="94">
        <v>6.718</v>
      </c>
    </row>
    <row r="34" spans="1:11" ht="15" x14ac:dyDescent="0.3">
      <c r="A34" s="89">
        <v>30</v>
      </c>
      <c r="B34" s="82" t="s">
        <v>144</v>
      </c>
      <c r="C34" s="82" t="s">
        <v>656</v>
      </c>
      <c r="D34" s="82" t="s">
        <v>676</v>
      </c>
      <c r="E34" s="82" t="s">
        <v>669</v>
      </c>
      <c r="F34" s="74">
        <v>2016</v>
      </c>
      <c r="G34" s="74">
        <v>8.6999999999999993</v>
      </c>
      <c r="H34" s="74" t="s">
        <v>627</v>
      </c>
      <c r="I34" s="94">
        <v>846.9799999999999</v>
      </c>
      <c r="J34" s="88">
        <v>840.26199999999994</v>
      </c>
      <c r="K34" s="94">
        <v>6.718</v>
      </c>
    </row>
    <row r="35" spans="1:11" ht="15" x14ac:dyDescent="0.3">
      <c r="A35" s="89">
        <v>31</v>
      </c>
      <c r="B35" s="82" t="s">
        <v>657</v>
      </c>
      <c r="C35" s="82" t="s">
        <v>658</v>
      </c>
      <c r="D35" s="82" t="s">
        <v>682</v>
      </c>
      <c r="E35" s="82" t="s">
        <v>557</v>
      </c>
      <c r="F35" s="74">
        <v>2016</v>
      </c>
      <c r="G35" s="74">
        <v>85</v>
      </c>
      <c r="H35" s="74" t="s">
        <v>683</v>
      </c>
      <c r="I35" s="94">
        <f>SUM(J35:K35)</f>
        <v>97313.27175</v>
      </c>
      <c r="J35" s="88">
        <v>4000</v>
      </c>
      <c r="K35" s="94">
        <v>93313.27175</v>
      </c>
    </row>
    <row r="36" spans="1:11" ht="15" x14ac:dyDescent="0.3">
      <c r="A36" s="89">
        <v>32</v>
      </c>
      <c r="B36" s="82" t="s">
        <v>640</v>
      </c>
      <c r="C36" s="82" t="s">
        <v>662</v>
      </c>
      <c r="D36" s="82" t="s">
        <v>680</v>
      </c>
      <c r="E36" s="82" t="s">
        <v>670</v>
      </c>
      <c r="F36" s="74">
        <v>2016</v>
      </c>
      <c r="G36" s="74">
        <v>100</v>
      </c>
      <c r="H36" s="74" t="s">
        <v>220</v>
      </c>
      <c r="I36" s="94">
        <v>31676.583849999999</v>
      </c>
      <c r="J36" s="88">
        <v>5067.2332200000001</v>
      </c>
      <c r="K36" s="94">
        <v>26609.350620000001</v>
      </c>
    </row>
    <row r="37" spans="1:11" ht="15" x14ac:dyDescent="0.3">
      <c r="A37" s="89">
        <v>33</v>
      </c>
      <c r="B37" s="82" t="s">
        <v>640</v>
      </c>
      <c r="C37" s="82" t="s">
        <v>684</v>
      </c>
      <c r="D37" s="82" t="s">
        <v>671</v>
      </c>
      <c r="E37" s="82" t="s">
        <v>671</v>
      </c>
      <c r="F37" s="74">
        <v>2016</v>
      </c>
      <c r="G37" s="74">
        <v>100</v>
      </c>
      <c r="H37" s="74" t="s">
        <v>515</v>
      </c>
      <c r="I37" s="94">
        <v>4215.4859999999999</v>
      </c>
      <c r="J37" s="88">
        <v>2933.7152099999998</v>
      </c>
      <c r="K37" s="94">
        <v>1281.77079</v>
      </c>
    </row>
    <row r="38" spans="1:11" ht="15" x14ac:dyDescent="0.3">
      <c r="A38" s="89">
        <v>34</v>
      </c>
      <c r="B38" s="82" t="s">
        <v>663</v>
      </c>
      <c r="C38" s="82" t="s">
        <v>664</v>
      </c>
      <c r="D38" s="82" t="s">
        <v>672</v>
      </c>
      <c r="E38" s="82" t="s">
        <v>672</v>
      </c>
      <c r="F38" s="74">
        <v>2016</v>
      </c>
      <c r="G38" s="97">
        <v>16.760000000000002</v>
      </c>
      <c r="H38" s="74" t="s">
        <v>518</v>
      </c>
      <c r="I38" s="94">
        <v>971.3</v>
      </c>
      <c r="J38" s="88">
        <v>971.3</v>
      </c>
      <c r="K38" s="94"/>
    </row>
    <row r="39" spans="1:11" ht="15" x14ac:dyDescent="0.3">
      <c r="A39" s="89">
        <v>35</v>
      </c>
      <c r="B39" s="82" t="s">
        <v>495</v>
      </c>
      <c r="C39" s="82" t="s">
        <v>665</v>
      </c>
      <c r="D39" s="82" t="s">
        <v>677</v>
      </c>
      <c r="E39" s="82" t="s">
        <v>673</v>
      </c>
      <c r="F39" s="74">
        <v>2016</v>
      </c>
      <c r="G39" s="74">
        <v>22</v>
      </c>
      <c r="H39" s="74" t="s">
        <v>627</v>
      </c>
      <c r="I39" s="94">
        <v>1996.7809999999999</v>
      </c>
      <c r="J39" s="88">
        <v>1996.7809999999999</v>
      </c>
      <c r="K39" s="94"/>
    </row>
    <row r="40" spans="1:11" ht="15" x14ac:dyDescent="0.3">
      <c r="B40" s="102" t="s">
        <v>663</v>
      </c>
      <c r="C40" s="103" t="s">
        <v>915</v>
      </c>
      <c r="D40" s="148" t="s">
        <v>916</v>
      </c>
      <c r="E40" s="149"/>
      <c r="F40" s="104">
        <v>2016</v>
      </c>
      <c r="G40" s="104">
        <v>52</v>
      </c>
      <c r="H40" s="104" t="s">
        <v>515</v>
      </c>
      <c r="I40" s="105">
        <v>120.55</v>
      </c>
      <c r="J40" s="105">
        <v>120.55</v>
      </c>
    </row>
    <row r="41" spans="1:11" ht="15" x14ac:dyDescent="0.3">
      <c r="I41" s="96"/>
    </row>
  </sheetData>
  <autoFilter ref="A4:K40"/>
  <mergeCells count="10">
    <mergeCell ref="D40:E40"/>
    <mergeCell ref="G1:G3"/>
    <mergeCell ref="H1:H3"/>
    <mergeCell ref="I1:K1"/>
    <mergeCell ref="A1:A3"/>
    <mergeCell ref="B1:B3"/>
    <mergeCell ref="C1:C3"/>
    <mergeCell ref="D1:D3"/>
    <mergeCell ref="E1:E3"/>
    <mergeCell ref="F1:F3"/>
  </mergeCells>
  <pageMargins left="0.31496062992125984" right="0.31496062992125984" top="0.74803149606299213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22" zoomScaleNormal="100" zoomScaleSheetLayoutView="100" workbookViewId="0">
      <selection activeCell="J39" sqref="J39"/>
    </sheetView>
  </sheetViews>
  <sheetFormatPr defaultRowHeight="12.75" x14ac:dyDescent="0.2"/>
  <cols>
    <col min="1" max="1" width="3.7109375" customWidth="1"/>
    <col min="2" max="2" width="37" customWidth="1"/>
    <col min="3" max="3" width="40.85546875" customWidth="1"/>
    <col min="4" max="5" width="17.140625" customWidth="1"/>
    <col min="6" max="6" width="11.5703125" customWidth="1"/>
    <col min="7" max="7" width="7.7109375" customWidth="1"/>
    <col min="9" max="11" width="12.85546875" customWidth="1"/>
  </cols>
  <sheetData>
    <row r="1" spans="1:11" ht="39" customHeight="1" x14ac:dyDescent="0.2">
      <c r="A1" s="139" t="s">
        <v>3</v>
      </c>
      <c r="B1" s="142" t="s">
        <v>4</v>
      </c>
      <c r="C1" s="142" t="s">
        <v>259</v>
      </c>
      <c r="D1" s="142" t="s">
        <v>5</v>
      </c>
      <c r="E1" s="142" t="s">
        <v>6</v>
      </c>
      <c r="F1" s="139" t="s">
        <v>564</v>
      </c>
      <c r="G1" s="139" t="s">
        <v>8</v>
      </c>
      <c r="H1" s="142" t="s">
        <v>198</v>
      </c>
      <c r="I1" s="145" t="s">
        <v>0</v>
      </c>
      <c r="J1" s="146"/>
      <c r="K1" s="147"/>
    </row>
    <row r="2" spans="1:11" ht="30.75" customHeight="1" x14ac:dyDescent="0.2">
      <c r="A2" s="140"/>
      <c r="B2" s="143"/>
      <c r="C2" s="143"/>
      <c r="D2" s="143"/>
      <c r="E2" s="143"/>
      <c r="F2" s="140"/>
      <c r="G2" s="140"/>
      <c r="H2" s="143"/>
      <c r="I2" s="90" t="s">
        <v>260</v>
      </c>
      <c r="J2" s="90" t="s">
        <v>261</v>
      </c>
      <c r="K2" s="90" t="s">
        <v>1</v>
      </c>
    </row>
    <row r="3" spans="1:11" ht="12.75" customHeight="1" x14ac:dyDescent="0.3">
      <c r="A3" s="141"/>
      <c r="B3" s="144"/>
      <c r="C3" s="144"/>
      <c r="D3" s="144"/>
      <c r="E3" s="144"/>
      <c r="F3" s="141"/>
      <c r="G3" s="141"/>
      <c r="H3" s="144"/>
      <c r="I3" s="82" t="s">
        <v>20</v>
      </c>
      <c r="J3" s="82" t="s">
        <v>20</v>
      </c>
      <c r="K3" s="82" t="s">
        <v>20</v>
      </c>
    </row>
    <row r="4" spans="1:11" ht="12.75" customHeight="1" x14ac:dyDescent="0.2">
      <c r="A4" s="83">
        <v>1</v>
      </c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I4" s="83">
        <v>9</v>
      </c>
      <c r="J4" s="83">
        <v>10</v>
      </c>
      <c r="K4" s="83">
        <v>11</v>
      </c>
    </row>
    <row r="5" spans="1:11" ht="16.5" customHeight="1" x14ac:dyDescent="0.3">
      <c r="A5" s="89">
        <v>1</v>
      </c>
      <c r="B5" s="82" t="s">
        <v>698</v>
      </c>
      <c r="C5" s="82" t="s">
        <v>699</v>
      </c>
      <c r="D5" s="82" t="s">
        <v>704</v>
      </c>
      <c r="E5" s="82" t="s">
        <v>704</v>
      </c>
      <c r="F5" s="101">
        <v>42762</v>
      </c>
      <c r="G5" s="74">
        <v>28.33</v>
      </c>
      <c r="H5" s="74" t="s">
        <v>518</v>
      </c>
      <c r="I5" s="88">
        <v>977.76594</v>
      </c>
      <c r="J5" s="99">
        <v>977.76594</v>
      </c>
      <c r="K5" s="88"/>
    </row>
    <row r="6" spans="1:11" ht="16.5" customHeight="1" x14ac:dyDescent="0.3">
      <c r="A6" s="89">
        <v>2</v>
      </c>
      <c r="B6" s="82" t="s">
        <v>527</v>
      </c>
      <c r="C6" s="82" t="s">
        <v>697</v>
      </c>
      <c r="D6" s="82" t="s">
        <v>1056</v>
      </c>
      <c r="E6" s="82" t="s">
        <v>1056</v>
      </c>
      <c r="F6" s="101">
        <v>42795</v>
      </c>
      <c r="G6" s="74">
        <v>27.07</v>
      </c>
      <c r="H6" s="74" t="s">
        <v>518</v>
      </c>
      <c r="I6" s="88">
        <v>1302.7813799999999</v>
      </c>
      <c r="J6" s="99">
        <v>899.91471000000001</v>
      </c>
      <c r="K6" s="88">
        <v>402.86666999999989</v>
      </c>
    </row>
    <row r="7" spans="1:11" ht="16.5" customHeight="1" x14ac:dyDescent="0.3">
      <c r="A7" s="89">
        <v>3</v>
      </c>
      <c r="B7" s="82" t="s">
        <v>701</v>
      </c>
      <c r="C7" s="82" t="s">
        <v>711</v>
      </c>
      <c r="D7" s="82" t="s">
        <v>707</v>
      </c>
      <c r="E7" s="82" t="s">
        <v>708</v>
      </c>
      <c r="F7" s="101">
        <v>42810</v>
      </c>
      <c r="G7" s="74">
        <v>117</v>
      </c>
      <c r="H7" s="74" t="s">
        <v>220</v>
      </c>
      <c r="I7" s="88">
        <v>22383.912199999999</v>
      </c>
      <c r="J7" s="99">
        <v>8821.4997999999996</v>
      </c>
      <c r="K7" s="88">
        <v>13562.412399999999</v>
      </c>
    </row>
    <row r="8" spans="1:11" ht="16.5" customHeight="1" x14ac:dyDescent="0.3">
      <c r="A8" s="89">
        <v>4</v>
      </c>
      <c r="B8" s="82" t="s">
        <v>712</v>
      </c>
      <c r="C8" s="82" t="s">
        <v>700</v>
      </c>
      <c r="D8" s="82" t="s">
        <v>705</v>
      </c>
      <c r="E8" s="82" t="s">
        <v>706</v>
      </c>
      <c r="F8" s="101">
        <v>42824</v>
      </c>
      <c r="G8" s="74">
        <v>93</v>
      </c>
      <c r="H8" s="74" t="s">
        <v>220</v>
      </c>
      <c r="I8" s="88">
        <v>25273.464070000002</v>
      </c>
      <c r="J8" s="99">
        <v>16841.957149999998</v>
      </c>
      <c r="K8" s="88">
        <f>I8-J8</f>
        <v>8431.5069200000034</v>
      </c>
    </row>
    <row r="9" spans="1:11" ht="16.5" customHeight="1" x14ac:dyDescent="0.3">
      <c r="A9" s="89">
        <v>5</v>
      </c>
      <c r="B9" s="82" t="s">
        <v>702</v>
      </c>
      <c r="C9" s="82" t="s">
        <v>703</v>
      </c>
      <c r="D9" s="82" t="s">
        <v>710</v>
      </c>
      <c r="E9" s="82" t="s">
        <v>709</v>
      </c>
      <c r="F9" s="101">
        <v>42825</v>
      </c>
      <c r="G9" s="74">
        <v>32.299999999999997</v>
      </c>
      <c r="H9" s="74" t="s">
        <v>518</v>
      </c>
      <c r="I9" s="88">
        <v>950</v>
      </c>
      <c r="J9" s="99">
        <v>950</v>
      </c>
      <c r="K9" s="88"/>
    </row>
    <row r="10" spans="1:11" ht="16.5" customHeight="1" x14ac:dyDescent="0.3">
      <c r="A10" s="89">
        <v>6</v>
      </c>
      <c r="B10" s="82" t="s">
        <v>720</v>
      </c>
      <c r="C10" s="82" t="s">
        <v>721</v>
      </c>
      <c r="D10" s="82" t="s">
        <v>1051</v>
      </c>
      <c r="E10" s="82" t="s">
        <v>722</v>
      </c>
      <c r="F10" s="101">
        <v>42829</v>
      </c>
      <c r="G10" s="74">
        <v>81.2</v>
      </c>
      <c r="H10" s="74" t="s">
        <v>515</v>
      </c>
      <c r="I10" s="88">
        <f>SUM(J10:K10)</f>
        <v>1203.5</v>
      </c>
      <c r="J10" s="99">
        <v>800</v>
      </c>
      <c r="K10" s="88">
        <v>403.5</v>
      </c>
    </row>
    <row r="11" spans="1:11" ht="16.5" customHeight="1" x14ac:dyDescent="0.3">
      <c r="A11" s="89">
        <v>7</v>
      </c>
      <c r="B11" s="82" t="s">
        <v>533</v>
      </c>
      <c r="C11" s="82" t="s">
        <v>713</v>
      </c>
      <c r="D11" s="82" t="s">
        <v>714</v>
      </c>
      <c r="E11" s="82" t="s">
        <v>714</v>
      </c>
      <c r="F11" s="101">
        <v>42846</v>
      </c>
      <c r="G11" s="74">
        <v>60</v>
      </c>
      <c r="H11" s="74" t="s">
        <v>515</v>
      </c>
      <c r="I11" s="88">
        <v>800</v>
      </c>
      <c r="J11" s="99">
        <v>800</v>
      </c>
      <c r="K11" s="88"/>
    </row>
    <row r="12" spans="1:11" ht="16.5" customHeight="1" x14ac:dyDescent="0.3">
      <c r="A12" s="89">
        <v>8</v>
      </c>
      <c r="B12" s="82" t="s">
        <v>144</v>
      </c>
      <c r="C12" s="82" t="s">
        <v>718</v>
      </c>
      <c r="D12" s="82" t="s">
        <v>719</v>
      </c>
      <c r="E12" s="82" t="s">
        <v>719</v>
      </c>
      <c r="F12" s="101">
        <v>42858</v>
      </c>
      <c r="G12" s="74">
        <v>12</v>
      </c>
      <c r="H12" s="82" t="s">
        <v>235</v>
      </c>
      <c r="I12" s="88">
        <v>2003.865</v>
      </c>
      <c r="J12" s="99">
        <v>1997.1469999999999</v>
      </c>
      <c r="K12" s="88">
        <v>9.6120000000000001</v>
      </c>
    </row>
    <row r="13" spans="1:11" ht="16.5" customHeight="1" x14ac:dyDescent="0.3">
      <c r="A13" s="89">
        <v>9</v>
      </c>
      <c r="B13" s="82" t="s">
        <v>715</v>
      </c>
      <c r="C13" s="82" t="s">
        <v>716</v>
      </c>
      <c r="D13" s="82" t="s">
        <v>728</v>
      </c>
      <c r="E13" s="82" t="s">
        <v>717</v>
      </c>
      <c r="F13" s="101">
        <v>42870</v>
      </c>
      <c r="G13" s="74">
        <v>100</v>
      </c>
      <c r="H13" s="74" t="s">
        <v>220</v>
      </c>
      <c r="I13" s="88">
        <v>31443.803</v>
      </c>
      <c r="J13" s="99">
        <v>10000</v>
      </c>
      <c r="K13" s="88">
        <v>21443.803</v>
      </c>
    </row>
    <row r="14" spans="1:11" ht="16.5" customHeight="1" x14ac:dyDescent="0.3">
      <c r="A14" s="89">
        <v>10</v>
      </c>
      <c r="B14" s="82" t="s">
        <v>720</v>
      </c>
      <c r="C14" s="82" t="s">
        <v>724</v>
      </c>
      <c r="D14" s="82" t="s">
        <v>725</v>
      </c>
      <c r="E14" s="82" t="s">
        <v>725</v>
      </c>
      <c r="F14" s="101">
        <v>42900</v>
      </c>
      <c r="G14" s="74">
        <v>20</v>
      </c>
      <c r="H14" s="74" t="s">
        <v>518</v>
      </c>
      <c r="I14" s="88">
        <v>1188.47</v>
      </c>
      <c r="J14" s="99">
        <v>1000</v>
      </c>
      <c r="K14" s="88">
        <f>I14-J14</f>
        <v>188.47000000000003</v>
      </c>
    </row>
    <row r="15" spans="1:11" ht="16.5" customHeight="1" x14ac:dyDescent="0.3">
      <c r="A15" s="89">
        <v>11</v>
      </c>
      <c r="B15" s="82" t="s">
        <v>720</v>
      </c>
      <c r="C15" s="82" t="s">
        <v>731</v>
      </c>
      <c r="D15" s="82" t="s">
        <v>729</v>
      </c>
      <c r="E15" s="82" t="s">
        <v>723</v>
      </c>
      <c r="F15" s="101">
        <v>42906</v>
      </c>
      <c r="G15" s="74">
        <v>90</v>
      </c>
      <c r="H15" s="74" t="s">
        <v>220</v>
      </c>
      <c r="I15" s="88">
        <f>SUM(J15:K15)</f>
        <v>29691.67944</v>
      </c>
      <c r="J15" s="99">
        <v>5850</v>
      </c>
      <c r="K15" s="88">
        <v>23841.67944</v>
      </c>
    </row>
    <row r="16" spans="1:11" ht="16.5" customHeight="1" x14ac:dyDescent="0.3">
      <c r="A16" s="89">
        <v>12</v>
      </c>
      <c r="B16" s="82" t="s">
        <v>726</v>
      </c>
      <c r="C16" s="82" t="s">
        <v>727</v>
      </c>
      <c r="D16" s="82" t="s">
        <v>730</v>
      </c>
      <c r="E16" s="82" t="s">
        <v>644</v>
      </c>
      <c r="F16" s="101">
        <v>42916</v>
      </c>
      <c r="G16" s="97">
        <v>96.35</v>
      </c>
      <c r="H16" s="74" t="s">
        <v>220</v>
      </c>
      <c r="I16" s="88">
        <v>8575</v>
      </c>
      <c r="J16" s="99">
        <v>4287.5</v>
      </c>
      <c r="K16" s="88">
        <v>4287.5</v>
      </c>
    </row>
    <row r="17" spans="1:12" ht="15" x14ac:dyDescent="0.3">
      <c r="A17" s="89">
        <v>13</v>
      </c>
      <c r="B17" s="82" t="s">
        <v>527</v>
      </c>
      <c r="C17" s="82" t="s">
        <v>732</v>
      </c>
      <c r="D17" s="82" t="s">
        <v>733</v>
      </c>
      <c r="E17" s="82" t="s">
        <v>761</v>
      </c>
      <c r="F17" s="101">
        <v>42919</v>
      </c>
      <c r="G17" s="97">
        <v>99</v>
      </c>
      <c r="H17" s="74" t="s">
        <v>220</v>
      </c>
      <c r="I17" s="88">
        <v>11911.316800000001</v>
      </c>
      <c r="J17" s="99">
        <v>11911.316800000001</v>
      </c>
      <c r="K17" s="88"/>
    </row>
    <row r="18" spans="1:12" ht="15" x14ac:dyDescent="0.3">
      <c r="A18" s="89">
        <v>14</v>
      </c>
      <c r="B18" s="82" t="s">
        <v>663</v>
      </c>
      <c r="C18" s="82" t="s">
        <v>752</v>
      </c>
      <c r="D18" s="82" t="s">
        <v>760</v>
      </c>
      <c r="E18" s="82" t="s">
        <v>753</v>
      </c>
      <c r="F18" s="101">
        <v>42919</v>
      </c>
      <c r="G18" s="97">
        <v>80</v>
      </c>
      <c r="H18" s="74" t="s">
        <v>515</v>
      </c>
      <c r="I18" s="88">
        <v>860.55</v>
      </c>
      <c r="J18" s="99">
        <v>415.57</v>
      </c>
      <c r="K18" s="88">
        <v>444.97999999999996</v>
      </c>
    </row>
    <row r="19" spans="1:12" ht="15" x14ac:dyDescent="0.3">
      <c r="A19" s="89">
        <v>15</v>
      </c>
      <c r="B19" s="82" t="s">
        <v>698</v>
      </c>
      <c r="C19" s="82" t="s">
        <v>743</v>
      </c>
      <c r="D19" s="82" t="s">
        <v>744</v>
      </c>
      <c r="E19" s="82" t="s">
        <v>744</v>
      </c>
      <c r="F19" s="101">
        <v>42920</v>
      </c>
      <c r="G19" s="97">
        <v>25</v>
      </c>
      <c r="H19" s="74" t="s">
        <v>518</v>
      </c>
      <c r="I19" s="88">
        <v>924.24734000000001</v>
      </c>
      <c r="J19" s="99">
        <v>924.24734000000001</v>
      </c>
      <c r="K19" s="88"/>
    </row>
    <row r="20" spans="1:12" ht="15.75" x14ac:dyDescent="0.3">
      <c r="A20" s="89">
        <v>16</v>
      </c>
      <c r="B20" s="82" t="s">
        <v>738</v>
      </c>
      <c r="C20" s="82" t="s">
        <v>739</v>
      </c>
      <c r="D20" s="82" t="s">
        <v>741</v>
      </c>
      <c r="E20" s="82" t="s">
        <v>741</v>
      </c>
      <c r="F20" s="101">
        <v>42928</v>
      </c>
      <c r="G20" s="100">
        <f>88+41/60</f>
        <v>88.683333333333337</v>
      </c>
      <c r="H20" s="74" t="s">
        <v>515</v>
      </c>
      <c r="I20" s="88">
        <v>6386</v>
      </c>
      <c r="J20" s="99">
        <v>2267.0300000000002</v>
      </c>
      <c r="K20" s="88">
        <v>4118.9699999999993</v>
      </c>
    </row>
    <row r="21" spans="1:12" ht="15.75" x14ac:dyDescent="0.3">
      <c r="A21" s="89">
        <v>17</v>
      </c>
      <c r="B21" s="82" t="s">
        <v>738</v>
      </c>
      <c r="C21" s="82" t="s">
        <v>740</v>
      </c>
      <c r="D21" s="82" t="s">
        <v>759</v>
      </c>
      <c r="E21" s="82" t="s">
        <v>742</v>
      </c>
      <c r="F21" s="101">
        <v>42937</v>
      </c>
      <c r="G21" s="100">
        <f>21+56/60</f>
        <v>21.933333333333334</v>
      </c>
      <c r="H21" s="82" t="s">
        <v>235</v>
      </c>
      <c r="I21" s="88">
        <v>4312.8</v>
      </c>
      <c r="J21" s="99">
        <v>4312.8</v>
      </c>
      <c r="K21" s="88"/>
    </row>
    <row r="22" spans="1:12" ht="15.75" x14ac:dyDescent="0.3">
      <c r="A22" s="89">
        <v>18</v>
      </c>
      <c r="B22" s="82" t="s">
        <v>734</v>
      </c>
      <c r="C22" s="82" t="s">
        <v>736</v>
      </c>
      <c r="D22" s="82" t="s">
        <v>1055</v>
      </c>
      <c r="E22" s="82" t="s">
        <v>758</v>
      </c>
      <c r="F22" s="101">
        <v>42943</v>
      </c>
      <c r="G22" s="100">
        <f>54+14/60</f>
        <v>54.233333333333334</v>
      </c>
      <c r="H22" s="74" t="s">
        <v>515</v>
      </c>
      <c r="I22" s="88">
        <v>1559.8</v>
      </c>
      <c r="J22" s="99">
        <v>1403.82</v>
      </c>
      <c r="K22" s="88">
        <v>155.98000000000002</v>
      </c>
    </row>
    <row r="23" spans="1:12" ht="15.75" x14ac:dyDescent="0.3">
      <c r="A23" s="89">
        <v>19</v>
      </c>
      <c r="B23" s="82" t="s">
        <v>734</v>
      </c>
      <c r="C23" s="82" t="s">
        <v>735</v>
      </c>
      <c r="D23" s="82" t="s">
        <v>823</v>
      </c>
      <c r="E23" s="82" t="s">
        <v>757</v>
      </c>
      <c r="F23" s="101">
        <v>42944</v>
      </c>
      <c r="G23" s="100">
        <f>53+27/60</f>
        <v>53.45</v>
      </c>
      <c r="H23" s="74" t="s">
        <v>515</v>
      </c>
      <c r="I23" s="88">
        <v>1471.8</v>
      </c>
      <c r="J23" s="99">
        <v>1324.62</v>
      </c>
      <c r="K23" s="88">
        <v>147.18000000000006</v>
      </c>
    </row>
    <row r="24" spans="1:12" ht="15" x14ac:dyDescent="0.3">
      <c r="A24" s="89">
        <v>20</v>
      </c>
      <c r="B24" s="82" t="s">
        <v>635</v>
      </c>
      <c r="C24" s="82" t="s">
        <v>745</v>
      </c>
      <c r="D24" s="82" t="s">
        <v>485</v>
      </c>
      <c r="E24" s="82" t="s">
        <v>485</v>
      </c>
      <c r="F24" s="101">
        <v>42946</v>
      </c>
      <c r="G24" s="97">
        <v>100</v>
      </c>
      <c r="H24" s="74" t="s">
        <v>220</v>
      </c>
      <c r="I24" s="88">
        <v>19272.205999999998</v>
      </c>
      <c r="J24" s="99">
        <v>9636.1029999999992</v>
      </c>
      <c r="K24" s="88">
        <v>9636.1029999999992</v>
      </c>
    </row>
    <row r="25" spans="1:12" ht="15.75" x14ac:dyDescent="0.3">
      <c r="A25" s="89">
        <v>21</v>
      </c>
      <c r="B25" s="82" t="s">
        <v>763</v>
      </c>
      <c r="C25" s="82" t="s">
        <v>751</v>
      </c>
      <c r="D25" s="82" t="s">
        <v>762</v>
      </c>
      <c r="E25" s="82" t="s">
        <v>762</v>
      </c>
      <c r="F25" s="101">
        <v>42954</v>
      </c>
      <c r="G25" s="100">
        <f>23+15/60</f>
        <v>23.25</v>
      </c>
      <c r="H25" s="74" t="s">
        <v>518</v>
      </c>
      <c r="I25" s="88">
        <v>1258.75062</v>
      </c>
      <c r="J25" s="99">
        <v>995.43262000000004</v>
      </c>
      <c r="K25" s="88">
        <v>263.31799999999998</v>
      </c>
    </row>
    <row r="26" spans="1:12" ht="15" x14ac:dyDescent="0.3">
      <c r="A26" s="89">
        <v>22</v>
      </c>
      <c r="B26" s="82" t="s">
        <v>591</v>
      </c>
      <c r="C26" s="82" t="s">
        <v>769</v>
      </c>
      <c r="D26" s="82" t="s">
        <v>770</v>
      </c>
      <c r="E26" s="82" t="s">
        <v>770</v>
      </c>
      <c r="F26" s="101">
        <v>42964</v>
      </c>
      <c r="G26" s="85">
        <v>105</v>
      </c>
      <c r="H26" s="74" t="s">
        <v>518</v>
      </c>
      <c r="I26" s="88">
        <v>10243.6</v>
      </c>
      <c r="J26" s="99">
        <v>9984.43</v>
      </c>
      <c r="K26" s="88">
        <v>259.17000000000007</v>
      </c>
    </row>
    <row r="27" spans="1:12" ht="15" x14ac:dyDescent="0.3">
      <c r="A27" s="89">
        <v>23</v>
      </c>
      <c r="B27" s="82" t="s">
        <v>747</v>
      </c>
      <c r="C27" s="82" t="s">
        <v>748</v>
      </c>
      <c r="D27" s="82" t="s">
        <v>749</v>
      </c>
      <c r="E27" s="82" t="s">
        <v>415</v>
      </c>
      <c r="F27" s="101">
        <v>42967</v>
      </c>
      <c r="G27" s="97">
        <v>110</v>
      </c>
      <c r="H27" s="74" t="s">
        <v>220</v>
      </c>
      <c r="I27" s="88">
        <v>20402.449000000001</v>
      </c>
      <c r="J27" s="99">
        <v>9869.9439999999995</v>
      </c>
      <c r="K27" s="88">
        <v>10532.505000000001</v>
      </c>
    </row>
    <row r="28" spans="1:12" ht="15.75" x14ac:dyDescent="0.3">
      <c r="A28" s="89">
        <v>24</v>
      </c>
      <c r="B28" s="82" t="s">
        <v>734</v>
      </c>
      <c r="C28" s="82" t="s">
        <v>737</v>
      </c>
      <c r="D28" s="82" t="s">
        <v>754</v>
      </c>
      <c r="E28" s="82" t="s">
        <v>755</v>
      </c>
      <c r="F28" s="101">
        <v>42970</v>
      </c>
      <c r="G28" s="100">
        <f>56+27/60</f>
        <v>56.45</v>
      </c>
      <c r="H28" s="74" t="s">
        <v>515</v>
      </c>
      <c r="I28" s="88">
        <v>1977.8</v>
      </c>
      <c r="J28" s="99">
        <v>1780.02</v>
      </c>
      <c r="K28" s="88">
        <v>197.77999999999997</v>
      </c>
      <c r="L28" s="98"/>
    </row>
    <row r="29" spans="1:12" ht="15" x14ac:dyDescent="0.3">
      <c r="A29" s="89">
        <v>25</v>
      </c>
      <c r="B29" s="82" t="s">
        <v>750</v>
      </c>
      <c r="C29" s="82" t="s">
        <v>768</v>
      </c>
      <c r="D29" s="82" t="s">
        <v>756</v>
      </c>
      <c r="E29" s="82" t="s">
        <v>756</v>
      </c>
      <c r="F29" s="101">
        <v>42983</v>
      </c>
      <c r="G29" s="97">
        <v>18</v>
      </c>
      <c r="H29" s="74" t="s">
        <v>518</v>
      </c>
      <c r="I29" s="88">
        <v>835.74099999999999</v>
      </c>
      <c r="J29" s="99">
        <v>835.74099999999999</v>
      </c>
      <c r="K29" s="88"/>
    </row>
    <row r="30" spans="1:12" ht="15" x14ac:dyDescent="0.3">
      <c r="A30" s="89">
        <v>26</v>
      </c>
      <c r="B30" s="82" t="s">
        <v>341</v>
      </c>
      <c r="C30" s="82" t="s">
        <v>765</v>
      </c>
      <c r="D30" s="82" t="s">
        <v>771</v>
      </c>
      <c r="E30" s="82" t="s">
        <v>746</v>
      </c>
      <c r="F30" s="101">
        <v>42986</v>
      </c>
      <c r="G30" s="97">
        <v>106.37</v>
      </c>
      <c r="H30" s="74" t="s">
        <v>220</v>
      </c>
      <c r="I30" s="88">
        <v>17441.331999999999</v>
      </c>
      <c r="J30" s="99">
        <v>8720.6659999999993</v>
      </c>
      <c r="K30" s="88">
        <v>8720.6659999999993</v>
      </c>
    </row>
    <row r="31" spans="1:12" ht="15" x14ac:dyDescent="0.3">
      <c r="A31" s="89">
        <v>27</v>
      </c>
      <c r="B31" s="82" t="s">
        <v>570</v>
      </c>
      <c r="C31" s="82" t="s">
        <v>764</v>
      </c>
      <c r="D31" s="82" t="s">
        <v>766</v>
      </c>
      <c r="E31" s="82" t="s">
        <v>767</v>
      </c>
      <c r="F31" s="101">
        <v>42992</v>
      </c>
      <c r="G31" s="97">
        <v>104.44</v>
      </c>
      <c r="H31" s="74" t="s">
        <v>220</v>
      </c>
      <c r="I31" s="88">
        <v>39206.985000000001</v>
      </c>
      <c r="J31" s="99">
        <v>17992.628000000001</v>
      </c>
      <c r="K31" s="88">
        <v>21214.357</v>
      </c>
    </row>
    <row r="32" spans="1:12" ht="15" x14ac:dyDescent="0.3">
      <c r="A32" s="89">
        <v>28</v>
      </c>
      <c r="B32" s="82" t="s">
        <v>698</v>
      </c>
      <c r="C32" s="82" t="s">
        <v>772</v>
      </c>
      <c r="D32" s="82" t="s">
        <v>773</v>
      </c>
      <c r="E32" s="82" t="s">
        <v>774</v>
      </c>
      <c r="F32" s="101">
        <v>43014</v>
      </c>
      <c r="G32" s="97">
        <f>25+5/60</f>
        <v>25.083333333333332</v>
      </c>
      <c r="H32" s="74" t="s">
        <v>518</v>
      </c>
      <c r="I32" s="88">
        <v>962.12116000000003</v>
      </c>
      <c r="J32" s="99">
        <v>962.12116000000003</v>
      </c>
      <c r="K32" s="88"/>
    </row>
    <row r="33" spans="1:11" ht="15" x14ac:dyDescent="0.3">
      <c r="A33" s="89">
        <v>29</v>
      </c>
      <c r="B33" s="82" t="s">
        <v>775</v>
      </c>
      <c r="C33" s="82" t="s">
        <v>776</v>
      </c>
      <c r="D33" s="82" t="s">
        <v>777</v>
      </c>
      <c r="E33" s="82" t="s">
        <v>778</v>
      </c>
      <c r="F33" s="101">
        <v>43014</v>
      </c>
      <c r="G33" s="97">
        <v>113.16666666666667</v>
      </c>
      <c r="H33" s="74" t="s">
        <v>220</v>
      </c>
      <c r="I33" s="88">
        <v>36680</v>
      </c>
      <c r="J33" s="99">
        <v>6969.2</v>
      </c>
      <c r="K33" s="88">
        <v>29710.799999999999</v>
      </c>
    </row>
    <row r="34" spans="1:11" ht="15" x14ac:dyDescent="0.3">
      <c r="A34" s="89">
        <v>30</v>
      </c>
      <c r="B34" s="82" t="s">
        <v>698</v>
      </c>
      <c r="C34" s="82" t="s">
        <v>779</v>
      </c>
      <c r="D34" s="82" t="s">
        <v>780</v>
      </c>
      <c r="E34" s="82" t="s">
        <v>781</v>
      </c>
      <c r="F34" s="101">
        <v>43032</v>
      </c>
      <c r="G34" s="97">
        <v>27.45</v>
      </c>
      <c r="H34" s="74" t="s">
        <v>518</v>
      </c>
      <c r="I34" s="88">
        <v>931.15751999999998</v>
      </c>
      <c r="J34" s="99">
        <v>931.15751999999998</v>
      </c>
      <c r="K34" s="88"/>
    </row>
    <row r="35" spans="1:11" ht="15" x14ac:dyDescent="0.3">
      <c r="A35" s="89">
        <v>31</v>
      </c>
      <c r="B35" s="82" t="s">
        <v>782</v>
      </c>
      <c r="C35" s="82" t="s">
        <v>783</v>
      </c>
      <c r="D35" s="82" t="s">
        <v>784</v>
      </c>
      <c r="E35" s="82" t="s">
        <v>785</v>
      </c>
      <c r="F35" s="101">
        <v>43038</v>
      </c>
      <c r="G35" s="97">
        <f>14+36/60</f>
        <v>14.6</v>
      </c>
      <c r="H35" s="74" t="s">
        <v>518</v>
      </c>
      <c r="I35" s="88">
        <v>999.95237999999995</v>
      </c>
      <c r="J35" s="99">
        <v>999.95237999999995</v>
      </c>
      <c r="K35" s="88"/>
    </row>
    <row r="36" spans="1:11" ht="15" x14ac:dyDescent="0.3">
      <c r="A36" s="89">
        <v>32</v>
      </c>
      <c r="B36" s="82" t="s">
        <v>786</v>
      </c>
      <c r="C36" s="82" t="s">
        <v>787</v>
      </c>
      <c r="D36" s="82" t="s">
        <v>788</v>
      </c>
      <c r="E36" s="82" t="s">
        <v>789</v>
      </c>
      <c r="F36" s="101">
        <v>43038</v>
      </c>
      <c r="G36" s="97">
        <v>10</v>
      </c>
      <c r="H36" s="74" t="s">
        <v>518</v>
      </c>
      <c r="I36" s="88">
        <v>949.39827000000002</v>
      </c>
      <c r="J36" s="99">
        <v>949.39827000000002</v>
      </c>
      <c r="K36" s="88"/>
    </row>
    <row r="37" spans="1:11" ht="15" x14ac:dyDescent="0.3">
      <c r="A37" s="89">
        <v>33</v>
      </c>
      <c r="B37" s="82" t="s">
        <v>790</v>
      </c>
      <c r="C37" s="82" t="s">
        <v>791</v>
      </c>
      <c r="D37" s="82" t="s">
        <v>792</v>
      </c>
      <c r="E37" s="82" t="s">
        <v>792</v>
      </c>
      <c r="F37" s="101">
        <v>43042</v>
      </c>
      <c r="G37" s="97">
        <f>78+31/60</f>
        <v>78.516666666666666</v>
      </c>
      <c r="H37" s="74" t="s">
        <v>515</v>
      </c>
      <c r="I37" s="88">
        <v>820</v>
      </c>
      <c r="J37" s="99">
        <v>820</v>
      </c>
      <c r="K37" s="88"/>
    </row>
    <row r="38" spans="1:11" ht="15" x14ac:dyDescent="0.3">
      <c r="A38" s="89">
        <v>34</v>
      </c>
      <c r="B38" s="82" t="s">
        <v>570</v>
      </c>
      <c r="C38" s="82" t="s">
        <v>793</v>
      </c>
      <c r="D38" s="82" t="s">
        <v>794</v>
      </c>
      <c r="E38" s="82" t="s">
        <v>795</v>
      </c>
      <c r="F38" s="101">
        <v>43054</v>
      </c>
      <c r="G38" s="97">
        <f>94+22/60</f>
        <v>94.36666666666666</v>
      </c>
      <c r="H38" s="74" t="s">
        <v>220</v>
      </c>
      <c r="I38" s="88">
        <v>54460.860139999997</v>
      </c>
      <c r="J38" s="99">
        <v>10191.959999999999</v>
      </c>
      <c r="K38" s="88">
        <v>44268.900139999998</v>
      </c>
    </row>
    <row r="39" spans="1:11" ht="15" x14ac:dyDescent="0.3">
      <c r="A39" s="89">
        <v>35</v>
      </c>
      <c r="B39" s="82" t="s">
        <v>738</v>
      </c>
      <c r="C39" s="82" t="s">
        <v>796</v>
      </c>
      <c r="D39" s="82" t="s">
        <v>797</v>
      </c>
      <c r="E39" s="82" t="s">
        <v>798</v>
      </c>
      <c r="F39" s="101">
        <v>43063</v>
      </c>
      <c r="G39" s="97">
        <f>92+23/60</f>
        <v>92.38333333333334</v>
      </c>
      <c r="H39" s="74" t="s">
        <v>515</v>
      </c>
      <c r="I39" s="88">
        <v>4629.8622299999997</v>
      </c>
      <c r="J39" s="99">
        <v>1851.94489</v>
      </c>
      <c r="K39" s="88">
        <v>2777.91734</v>
      </c>
    </row>
    <row r="40" spans="1:11" ht="15" x14ac:dyDescent="0.3">
      <c r="A40" s="89">
        <v>36</v>
      </c>
      <c r="B40" s="82" t="s">
        <v>640</v>
      </c>
      <c r="C40" s="82" t="s">
        <v>799</v>
      </c>
      <c r="D40" s="82" t="s">
        <v>800</v>
      </c>
      <c r="E40" s="82" t="s">
        <v>801</v>
      </c>
      <c r="F40" s="101">
        <v>43063</v>
      </c>
      <c r="G40" s="97">
        <v>70</v>
      </c>
      <c r="H40" s="74" t="s">
        <v>515</v>
      </c>
      <c r="I40" s="88">
        <v>3999.1099199999999</v>
      </c>
      <c r="J40" s="99">
        <v>3999.1099199999999</v>
      </c>
      <c r="K40" s="88"/>
    </row>
    <row r="41" spans="1:11" ht="15" x14ac:dyDescent="0.3">
      <c r="A41" s="89">
        <v>37</v>
      </c>
      <c r="B41" s="82" t="s">
        <v>393</v>
      </c>
      <c r="C41" s="82" t="s">
        <v>802</v>
      </c>
      <c r="D41" s="82" t="s">
        <v>803</v>
      </c>
      <c r="E41" s="82" t="s">
        <v>804</v>
      </c>
      <c r="F41" s="101">
        <v>43063</v>
      </c>
      <c r="G41" s="97">
        <v>106</v>
      </c>
      <c r="H41" s="74" t="s">
        <v>220</v>
      </c>
      <c r="I41" s="88">
        <v>9989.9976800000004</v>
      </c>
      <c r="J41" s="99">
        <v>4884.1727799999999</v>
      </c>
      <c r="K41" s="88">
        <v>5105.8248999999996</v>
      </c>
    </row>
    <row r="42" spans="1:11" ht="15" x14ac:dyDescent="0.3">
      <c r="A42" s="89">
        <v>38</v>
      </c>
      <c r="B42" s="82" t="s">
        <v>805</v>
      </c>
      <c r="C42" s="82" t="s">
        <v>806</v>
      </c>
      <c r="D42" s="82" t="s">
        <v>807</v>
      </c>
      <c r="E42" s="82" t="s">
        <v>808</v>
      </c>
      <c r="F42" s="101">
        <v>43070</v>
      </c>
      <c r="G42" s="97">
        <v>20</v>
      </c>
      <c r="H42" s="74" t="s">
        <v>518</v>
      </c>
      <c r="I42" s="88">
        <v>998.59</v>
      </c>
      <c r="J42" s="99">
        <v>998.59</v>
      </c>
      <c r="K42" s="88"/>
    </row>
    <row r="43" spans="1:11" ht="15" x14ac:dyDescent="0.3">
      <c r="A43" s="89">
        <v>39</v>
      </c>
      <c r="B43" s="82" t="s">
        <v>715</v>
      </c>
      <c r="C43" s="82" t="s">
        <v>809</v>
      </c>
      <c r="D43" s="82" t="s">
        <v>810</v>
      </c>
      <c r="E43" s="82" t="s">
        <v>717</v>
      </c>
      <c r="F43" s="101">
        <v>43075</v>
      </c>
      <c r="G43" s="97">
        <f>112+41/60</f>
        <v>112.68333333333334</v>
      </c>
      <c r="H43" s="74" t="s">
        <v>220</v>
      </c>
      <c r="I43" s="88">
        <v>47947.199999999997</v>
      </c>
      <c r="J43" s="99">
        <v>23973.599999999999</v>
      </c>
      <c r="K43" s="88">
        <v>23973.599999999999</v>
      </c>
    </row>
    <row r="44" spans="1:11" ht="15" x14ac:dyDescent="0.3">
      <c r="A44" s="89">
        <v>40</v>
      </c>
      <c r="B44" s="82" t="s">
        <v>591</v>
      </c>
      <c r="C44" s="82" t="s">
        <v>811</v>
      </c>
      <c r="D44" s="82" t="s">
        <v>812</v>
      </c>
      <c r="E44" s="82" t="s">
        <v>813</v>
      </c>
      <c r="F44" s="101">
        <v>43076</v>
      </c>
      <c r="G44" s="97">
        <v>120</v>
      </c>
      <c r="H44" s="74" t="s">
        <v>220</v>
      </c>
      <c r="I44" s="88">
        <v>50335.061999999998</v>
      </c>
      <c r="J44" s="99">
        <v>11219.432000000001</v>
      </c>
      <c r="K44" s="88">
        <v>39115.629999999997</v>
      </c>
    </row>
    <row r="45" spans="1:11" ht="15" x14ac:dyDescent="0.3">
      <c r="A45" s="89">
        <v>41</v>
      </c>
      <c r="B45" s="82" t="s">
        <v>814</v>
      </c>
      <c r="C45" s="82" t="s">
        <v>815</v>
      </c>
      <c r="D45" s="82" t="s">
        <v>1052</v>
      </c>
      <c r="E45" s="82" t="s">
        <v>816</v>
      </c>
      <c r="F45" s="101">
        <v>43084</v>
      </c>
      <c r="G45" s="97">
        <v>54</v>
      </c>
      <c r="H45" s="74" t="s">
        <v>817</v>
      </c>
      <c r="I45" s="88">
        <v>1297.8724999999999</v>
      </c>
      <c r="J45" s="99">
        <v>1097.33</v>
      </c>
      <c r="K45" s="88">
        <v>200.54249999999999</v>
      </c>
    </row>
    <row r="46" spans="1:11" ht="15" x14ac:dyDescent="0.3">
      <c r="A46" s="89">
        <v>42</v>
      </c>
      <c r="B46" s="82" t="s">
        <v>818</v>
      </c>
      <c r="C46" s="82" t="s">
        <v>819</v>
      </c>
      <c r="D46" s="82" t="s">
        <v>820</v>
      </c>
      <c r="E46" s="82" t="s">
        <v>821</v>
      </c>
      <c r="F46" s="101">
        <v>43087</v>
      </c>
      <c r="G46" s="97">
        <f>8+2/60</f>
        <v>8.0333333333333332</v>
      </c>
      <c r="H46" s="82" t="s">
        <v>235</v>
      </c>
      <c r="I46" s="88">
        <v>870.94399999999996</v>
      </c>
      <c r="J46" s="99">
        <v>435.47199999999998</v>
      </c>
      <c r="K46" s="88">
        <v>435.47199999999998</v>
      </c>
    </row>
    <row r="47" spans="1:11" ht="15" x14ac:dyDescent="0.3">
      <c r="A47" s="89">
        <v>43</v>
      </c>
      <c r="B47" s="82" t="s">
        <v>591</v>
      </c>
      <c r="C47" s="82" t="s">
        <v>822</v>
      </c>
      <c r="D47" s="82" t="s">
        <v>823</v>
      </c>
      <c r="E47" s="82" t="s">
        <v>824</v>
      </c>
      <c r="F47" s="101">
        <v>43091</v>
      </c>
      <c r="G47" s="97">
        <v>70</v>
      </c>
      <c r="H47" s="74" t="s">
        <v>515</v>
      </c>
      <c r="I47" s="88">
        <v>3608.12</v>
      </c>
      <c r="J47" s="99">
        <v>3398.02</v>
      </c>
      <c r="K47" s="88">
        <v>210.1</v>
      </c>
    </row>
    <row r="48" spans="1:11" ht="15" x14ac:dyDescent="0.3">
      <c r="A48" s="89">
        <v>44</v>
      </c>
      <c r="B48" s="82" t="s">
        <v>747</v>
      </c>
      <c r="C48" s="82" t="s">
        <v>825</v>
      </c>
      <c r="D48" s="82" t="s">
        <v>445</v>
      </c>
      <c r="E48" s="82" t="s">
        <v>445</v>
      </c>
      <c r="F48" s="101">
        <v>43091</v>
      </c>
      <c r="G48" s="97">
        <v>120</v>
      </c>
      <c r="H48" s="74" t="s">
        <v>220</v>
      </c>
      <c r="I48" s="88">
        <v>44109.983999999997</v>
      </c>
      <c r="J48" s="99">
        <v>22054.991999999998</v>
      </c>
      <c r="K48" s="88">
        <v>22054.991999999998</v>
      </c>
    </row>
    <row r="49" spans="1:11" ht="15" x14ac:dyDescent="0.3">
      <c r="A49" s="89">
        <v>45</v>
      </c>
      <c r="B49" s="82" t="s">
        <v>144</v>
      </c>
      <c r="C49" s="82" t="s">
        <v>826</v>
      </c>
      <c r="D49" s="82" t="s">
        <v>827</v>
      </c>
      <c r="E49" s="82" t="s">
        <v>828</v>
      </c>
      <c r="F49" s="101">
        <v>43091</v>
      </c>
      <c r="G49" s="97">
        <v>13</v>
      </c>
      <c r="H49" s="82" t="s">
        <v>235</v>
      </c>
      <c r="I49" s="88">
        <v>2351.8119999999999</v>
      </c>
      <c r="J49" s="99">
        <v>2335.4630000000002</v>
      </c>
      <c r="K49" s="88">
        <v>16.348999999999705</v>
      </c>
    </row>
    <row r="50" spans="1:11" ht="15" x14ac:dyDescent="0.3">
      <c r="A50" s="89">
        <v>46</v>
      </c>
      <c r="B50" s="82" t="s">
        <v>829</v>
      </c>
      <c r="C50" s="82" t="s">
        <v>830</v>
      </c>
      <c r="D50" s="82" t="s">
        <v>1053</v>
      </c>
      <c r="E50" s="82" t="s">
        <v>1053</v>
      </c>
      <c r="F50" s="101">
        <v>43091</v>
      </c>
      <c r="G50" s="97">
        <v>100</v>
      </c>
      <c r="H50" s="74" t="s">
        <v>515</v>
      </c>
      <c r="I50" s="88">
        <v>3978.645</v>
      </c>
      <c r="J50" s="99">
        <v>1989.3225</v>
      </c>
      <c r="K50" s="88">
        <v>1989.3225</v>
      </c>
    </row>
    <row r="51" spans="1:11" ht="15" x14ac:dyDescent="0.3">
      <c r="A51" s="89">
        <v>47</v>
      </c>
      <c r="B51" s="82" t="s">
        <v>554</v>
      </c>
      <c r="C51" s="82" t="s">
        <v>831</v>
      </c>
      <c r="D51" s="82" t="s">
        <v>1054</v>
      </c>
      <c r="E51" s="82" t="s">
        <v>832</v>
      </c>
      <c r="F51" s="101">
        <v>43096</v>
      </c>
      <c r="G51" s="97">
        <v>39</v>
      </c>
      <c r="H51" s="82" t="s">
        <v>235</v>
      </c>
      <c r="I51" s="88">
        <v>5689.1260000000002</v>
      </c>
      <c r="J51" s="99">
        <v>3157.1</v>
      </c>
      <c r="K51" s="88">
        <v>2532.0259999999998</v>
      </c>
    </row>
  </sheetData>
  <autoFilter ref="A4:K51"/>
  <mergeCells count="9">
    <mergeCell ref="G1:G3"/>
    <mergeCell ref="H1:H3"/>
    <mergeCell ref="I1:K1"/>
    <mergeCell ref="A1:A3"/>
    <mergeCell ref="B1:B3"/>
    <mergeCell ref="C1:C3"/>
    <mergeCell ref="D1:D3"/>
    <mergeCell ref="E1:E3"/>
    <mergeCell ref="F1:F3"/>
  </mergeCells>
  <pageMargins left="0.11811023622047245" right="0.31496062992125984" top="0.35433070866141736" bottom="0.35433070866141736" header="0.31496062992125984" footer="0.31496062992125984"/>
  <pageSetup paperSize="9" scale="79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="115" zoomScaleNormal="100" zoomScaleSheetLayoutView="115" workbookViewId="0">
      <selection activeCell="K54" sqref="A1:K54"/>
    </sheetView>
  </sheetViews>
  <sheetFormatPr defaultRowHeight="15" x14ac:dyDescent="0.3"/>
  <cols>
    <col min="1" max="1" width="4.85546875" style="107" customWidth="1"/>
    <col min="2" max="2" width="23.42578125" style="107" customWidth="1"/>
    <col min="3" max="3" width="28.28515625" style="107" customWidth="1"/>
    <col min="4" max="5" width="14.85546875" style="107" customWidth="1"/>
    <col min="6" max="6" width="9.5703125" style="107" customWidth="1"/>
    <col min="7" max="7" width="9.140625" style="107"/>
    <col min="8" max="8" width="10.28515625" style="107" customWidth="1"/>
    <col min="9" max="11" width="10.140625" style="107" customWidth="1"/>
    <col min="12" max="16384" width="9.140625" style="107"/>
  </cols>
  <sheetData>
    <row r="1" spans="1:11" x14ac:dyDescent="0.3">
      <c r="A1" s="150" t="s">
        <v>3</v>
      </c>
      <c r="B1" s="153" t="s">
        <v>4</v>
      </c>
      <c r="C1" s="153" t="s">
        <v>259</v>
      </c>
      <c r="D1" s="153" t="s">
        <v>5</v>
      </c>
      <c r="E1" s="153" t="s">
        <v>6</v>
      </c>
      <c r="F1" s="150" t="s">
        <v>564</v>
      </c>
      <c r="G1" s="150" t="s">
        <v>8</v>
      </c>
      <c r="H1" s="153" t="s">
        <v>198</v>
      </c>
      <c r="I1" s="156" t="s">
        <v>0</v>
      </c>
      <c r="J1" s="157"/>
      <c r="K1" s="158"/>
    </row>
    <row r="2" spans="1:11" ht="30" x14ac:dyDescent="0.3">
      <c r="A2" s="151"/>
      <c r="B2" s="154"/>
      <c r="C2" s="154"/>
      <c r="D2" s="154"/>
      <c r="E2" s="154"/>
      <c r="F2" s="151"/>
      <c r="G2" s="151"/>
      <c r="H2" s="154"/>
      <c r="I2" s="108" t="s">
        <v>260</v>
      </c>
      <c r="J2" s="108" t="s">
        <v>261</v>
      </c>
      <c r="K2" s="109" t="s">
        <v>1</v>
      </c>
    </row>
    <row r="3" spans="1:11" x14ac:dyDescent="0.3">
      <c r="A3" s="152"/>
      <c r="B3" s="155"/>
      <c r="C3" s="155"/>
      <c r="D3" s="155"/>
      <c r="E3" s="155"/>
      <c r="F3" s="152"/>
      <c r="G3" s="152"/>
      <c r="H3" s="155"/>
      <c r="I3" s="106" t="s">
        <v>20</v>
      </c>
      <c r="J3" s="106" t="s">
        <v>20</v>
      </c>
      <c r="K3" s="106" t="s">
        <v>20</v>
      </c>
    </row>
    <row r="4" spans="1:11" s="115" customFormat="1" ht="15.75" customHeight="1" x14ac:dyDescent="0.3">
      <c r="A4" s="110">
        <v>1</v>
      </c>
      <c r="B4" s="106" t="s">
        <v>790</v>
      </c>
      <c r="C4" s="106" t="s">
        <v>834</v>
      </c>
      <c r="D4" s="111" t="s">
        <v>839</v>
      </c>
      <c r="E4" s="106" t="s">
        <v>839</v>
      </c>
      <c r="F4" s="112">
        <v>43132</v>
      </c>
      <c r="G4" s="113">
        <f>90+39/60</f>
        <v>90.65</v>
      </c>
      <c r="H4" s="106" t="s">
        <v>233</v>
      </c>
      <c r="I4" s="114">
        <v>1600</v>
      </c>
      <c r="J4" s="114">
        <v>850</v>
      </c>
      <c r="K4" s="114">
        <v>750</v>
      </c>
    </row>
    <row r="5" spans="1:11" s="115" customFormat="1" ht="15.75" customHeight="1" x14ac:dyDescent="0.3">
      <c r="A5" s="110">
        <v>2</v>
      </c>
      <c r="B5" s="106" t="s">
        <v>734</v>
      </c>
      <c r="C5" s="106" t="s">
        <v>838</v>
      </c>
      <c r="D5" s="111" t="s">
        <v>841</v>
      </c>
      <c r="E5" s="106" t="s">
        <v>841</v>
      </c>
      <c r="F5" s="112">
        <v>43139</v>
      </c>
      <c r="G5" s="113">
        <v>62.7</v>
      </c>
      <c r="H5" s="106" t="s">
        <v>233</v>
      </c>
      <c r="I5" s="114">
        <v>1577.2820000000002</v>
      </c>
      <c r="J5" s="114">
        <v>620</v>
      </c>
      <c r="K5" s="114">
        <v>957.28200000000004</v>
      </c>
    </row>
    <row r="6" spans="1:11" s="115" customFormat="1" ht="15.75" customHeight="1" x14ac:dyDescent="0.3">
      <c r="A6" s="110">
        <v>3</v>
      </c>
      <c r="B6" s="106" t="s">
        <v>844</v>
      </c>
      <c r="C6" s="116" t="s">
        <v>921</v>
      </c>
      <c r="D6" s="117" t="s">
        <v>917</v>
      </c>
      <c r="E6" s="118"/>
      <c r="F6" s="112">
        <v>43145</v>
      </c>
      <c r="G6" s="113">
        <f>5+30/60</f>
        <v>5.5</v>
      </c>
      <c r="H6" s="106" t="s">
        <v>913</v>
      </c>
      <c r="I6" s="114">
        <v>390</v>
      </c>
      <c r="J6" s="114">
        <v>59</v>
      </c>
      <c r="K6" s="114">
        <v>331</v>
      </c>
    </row>
    <row r="7" spans="1:11" s="115" customFormat="1" ht="15.75" customHeight="1" x14ac:dyDescent="0.3">
      <c r="A7" s="110">
        <v>4</v>
      </c>
      <c r="B7" s="106" t="s">
        <v>790</v>
      </c>
      <c r="C7" s="106" t="s">
        <v>833</v>
      </c>
      <c r="D7" s="111" t="s">
        <v>835</v>
      </c>
      <c r="E7" s="106" t="s">
        <v>835</v>
      </c>
      <c r="F7" s="112">
        <v>43151</v>
      </c>
      <c r="G7" s="113">
        <f>31+15/60</f>
        <v>31.25</v>
      </c>
      <c r="H7" s="119" t="s">
        <v>891</v>
      </c>
      <c r="I7" s="114">
        <v>2040.816</v>
      </c>
      <c r="J7" s="114">
        <v>1000</v>
      </c>
      <c r="K7" s="114">
        <v>1040.816</v>
      </c>
    </row>
    <row r="8" spans="1:11" ht="15.75" customHeight="1" x14ac:dyDescent="0.3">
      <c r="A8" s="110">
        <v>5</v>
      </c>
      <c r="B8" s="106" t="s">
        <v>843</v>
      </c>
      <c r="C8" s="116" t="s">
        <v>920</v>
      </c>
      <c r="D8" s="117" t="s">
        <v>918</v>
      </c>
      <c r="E8" s="118"/>
      <c r="F8" s="112">
        <v>43158</v>
      </c>
      <c r="G8" s="113">
        <f>16+18/60</f>
        <v>16.3</v>
      </c>
      <c r="H8" s="106" t="s">
        <v>912</v>
      </c>
      <c r="I8" s="114">
        <v>93</v>
      </c>
      <c r="J8" s="114">
        <v>93</v>
      </c>
      <c r="K8" s="114"/>
    </row>
    <row r="9" spans="1:11" ht="15.75" customHeight="1" x14ac:dyDescent="0.3">
      <c r="A9" s="110">
        <v>6</v>
      </c>
      <c r="B9" s="106" t="s">
        <v>818</v>
      </c>
      <c r="C9" s="106" t="s">
        <v>836</v>
      </c>
      <c r="D9" s="111" t="s">
        <v>840</v>
      </c>
      <c r="E9" s="106" t="s">
        <v>837</v>
      </c>
      <c r="F9" s="112">
        <v>43165</v>
      </c>
      <c r="G9" s="113">
        <v>90.87</v>
      </c>
      <c r="H9" s="106" t="s">
        <v>842</v>
      </c>
      <c r="I9" s="114">
        <v>95222.244000000006</v>
      </c>
      <c r="J9" s="114">
        <v>19044.449000000001</v>
      </c>
      <c r="K9" s="114">
        <v>76177.795000000013</v>
      </c>
    </row>
    <row r="10" spans="1:11" ht="15.75" customHeight="1" x14ac:dyDescent="0.3">
      <c r="A10" s="110">
        <v>7</v>
      </c>
      <c r="B10" s="106" t="s">
        <v>663</v>
      </c>
      <c r="C10" s="116" t="s">
        <v>922</v>
      </c>
      <c r="D10" s="117" t="s">
        <v>919</v>
      </c>
      <c r="E10" s="118"/>
      <c r="F10" s="112">
        <v>43179</v>
      </c>
      <c r="G10" s="113">
        <f>13+39/60</f>
        <v>13.65</v>
      </c>
      <c r="H10" s="106" t="s">
        <v>911</v>
      </c>
      <c r="I10" s="114">
        <v>113.333</v>
      </c>
      <c r="J10" s="114">
        <v>68</v>
      </c>
      <c r="K10" s="114">
        <v>45.332999999999998</v>
      </c>
    </row>
    <row r="11" spans="1:11" ht="15.75" customHeight="1" x14ac:dyDescent="0.3">
      <c r="A11" s="110">
        <v>8</v>
      </c>
      <c r="B11" s="106" t="s">
        <v>879</v>
      </c>
      <c r="C11" s="106" t="s">
        <v>880</v>
      </c>
      <c r="D11" s="111" t="s">
        <v>881</v>
      </c>
      <c r="E11" s="106" t="s">
        <v>881</v>
      </c>
      <c r="F11" s="112">
        <v>43242</v>
      </c>
      <c r="G11" s="113">
        <v>90</v>
      </c>
      <c r="H11" s="106" t="s">
        <v>233</v>
      </c>
      <c r="I11" s="114">
        <v>1522.62</v>
      </c>
      <c r="J11" s="114">
        <v>1065.8340000000001</v>
      </c>
      <c r="K11" s="114">
        <v>456.786</v>
      </c>
    </row>
    <row r="12" spans="1:11" ht="15.75" customHeight="1" x14ac:dyDescent="0.3">
      <c r="A12" s="110">
        <v>9</v>
      </c>
      <c r="B12" s="106" t="s">
        <v>851</v>
      </c>
      <c r="C12" s="106" t="s">
        <v>847</v>
      </c>
      <c r="D12" s="111" t="s">
        <v>848</v>
      </c>
      <c r="E12" s="106" t="s">
        <v>858</v>
      </c>
      <c r="F12" s="112">
        <v>43245</v>
      </c>
      <c r="G12" s="113">
        <v>94</v>
      </c>
      <c r="H12" s="106" t="s">
        <v>220</v>
      </c>
      <c r="I12" s="114">
        <v>25681.394779999999</v>
      </c>
      <c r="J12" s="114">
        <v>12840.697389999999</v>
      </c>
      <c r="K12" s="114">
        <v>12840.697389999999</v>
      </c>
    </row>
    <row r="13" spans="1:11" ht="15.75" customHeight="1" x14ac:dyDescent="0.3">
      <c r="A13" s="110">
        <v>10</v>
      </c>
      <c r="B13" s="106" t="s">
        <v>341</v>
      </c>
      <c r="C13" s="106" t="s">
        <v>846</v>
      </c>
      <c r="D13" s="111" t="s">
        <v>674</v>
      </c>
      <c r="E13" s="106" t="s">
        <v>674</v>
      </c>
      <c r="F13" s="112">
        <v>43248</v>
      </c>
      <c r="G13" s="113">
        <f>88+40/60</f>
        <v>88.666666666666671</v>
      </c>
      <c r="H13" s="106" t="s">
        <v>220</v>
      </c>
      <c r="I13" s="114">
        <v>23047.094659999999</v>
      </c>
      <c r="J13" s="114">
        <v>9643.4551699999993</v>
      </c>
      <c r="K13" s="114">
        <v>13403.63949</v>
      </c>
    </row>
    <row r="14" spans="1:11" ht="15.75" customHeight="1" x14ac:dyDescent="0.3">
      <c r="A14" s="110">
        <v>11</v>
      </c>
      <c r="B14" s="106" t="s">
        <v>852</v>
      </c>
      <c r="C14" s="106" t="s">
        <v>850</v>
      </c>
      <c r="D14" s="111" t="s">
        <v>853</v>
      </c>
      <c r="E14" s="111" t="s">
        <v>415</v>
      </c>
      <c r="F14" s="112">
        <v>43250</v>
      </c>
      <c r="G14" s="113">
        <f>112+41/60</f>
        <v>112.68333333333334</v>
      </c>
      <c r="H14" s="106" t="s">
        <v>220</v>
      </c>
      <c r="I14" s="114">
        <v>39130.149680000002</v>
      </c>
      <c r="J14" s="114">
        <v>19565.074339999999</v>
      </c>
      <c r="K14" s="114">
        <v>19565.074339999999</v>
      </c>
    </row>
    <row r="15" spans="1:11" ht="15.75" customHeight="1" x14ac:dyDescent="0.3">
      <c r="A15" s="110">
        <v>12</v>
      </c>
      <c r="B15" s="106" t="s">
        <v>527</v>
      </c>
      <c r="C15" s="106" t="s">
        <v>845</v>
      </c>
      <c r="D15" s="111" t="s">
        <v>856</v>
      </c>
      <c r="E15" s="111" t="s">
        <v>857</v>
      </c>
      <c r="F15" s="112">
        <v>43251</v>
      </c>
      <c r="G15" s="113">
        <v>129</v>
      </c>
      <c r="H15" s="106" t="s">
        <v>220</v>
      </c>
      <c r="I15" s="114">
        <v>44285.897470000004</v>
      </c>
      <c r="J15" s="114">
        <v>22142.480329999999</v>
      </c>
      <c r="K15" s="114">
        <v>22143.417140000001</v>
      </c>
    </row>
    <row r="16" spans="1:11" ht="15.75" customHeight="1" x14ac:dyDescent="0.3">
      <c r="A16" s="110">
        <v>13</v>
      </c>
      <c r="B16" s="106" t="s">
        <v>663</v>
      </c>
      <c r="C16" s="106" t="s">
        <v>849</v>
      </c>
      <c r="D16" s="111" t="s">
        <v>855</v>
      </c>
      <c r="E16" s="106" t="s">
        <v>855</v>
      </c>
      <c r="F16" s="112">
        <v>43266</v>
      </c>
      <c r="G16" s="113">
        <f>35+17/60</f>
        <v>35.283333333333331</v>
      </c>
      <c r="H16" s="119" t="s">
        <v>891</v>
      </c>
      <c r="I16" s="114">
        <v>997.322</v>
      </c>
      <c r="J16" s="114">
        <v>997.322</v>
      </c>
      <c r="K16" s="114"/>
    </row>
    <row r="17" spans="1:11" ht="15.75" customHeight="1" x14ac:dyDescent="0.3">
      <c r="A17" s="110">
        <v>14</v>
      </c>
      <c r="B17" s="106" t="s">
        <v>859</v>
      </c>
      <c r="C17" s="106" t="s">
        <v>860</v>
      </c>
      <c r="D17" s="111" t="s">
        <v>854</v>
      </c>
      <c r="E17" s="106" t="s">
        <v>854</v>
      </c>
      <c r="F17" s="112">
        <v>43266</v>
      </c>
      <c r="G17" s="113">
        <f>80+21/60</f>
        <v>80.349999999999994</v>
      </c>
      <c r="H17" s="106" t="s">
        <v>220</v>
      </c>
      <c r="I17" s="114">
        <v>15990.4</v>
      </c>
      <c r="J17" s="114">
        <v>7995.2</v>
      </c>
      <c r="K17" s="114">
        <v>7995.2</v>
      </c>
    </row>
    <row r="18" spans="1:11" ht="15.75" customHeight="1" x14ac:dyDescent="0.3">
      <c r="A18" s="110">
        <v>15</v>
      </c>
      <c r="B18" s="106" t="s">
        <v>720</v>
      </c>
      <c r="C18" s="106" t="s">
        <v>864</v>
      </c>
      <c r="D18" s="111" t="s">
        <v>865</v>
      </c>
      <c r="E18" s="106" t="s">
        <v>866</v>
      </c>
      <c r="F18" s="112">
        <v>43283</v>
      </c>
      <c r="G18" s="113">
        <f>88+42/60</f>
        <v>88.7</v>
      </c>
      <c r="H18" s="106" t="s">
        <v>233</v>
      </c>
      <c r="I18" s="114">
        <v>2971.68</v>
      </c>
      <c r="J18" s="114">
        <v>2357.2800000000002</v>
      </c>
      <c r="K18" s="114">
        <v>614.4</v>
      </c>
    </row>
    <row r="19" spans="1:11" ht="15.75" customHeight="1" x14ac:dyDescent="0.3">
      <c r="A19" s="110">
        <v>16</v>
      </c>
      <c r="B19" s="106" t="s">
        <v>873</v>
      </c>
      <c r="C19" s="106" t="s">
        <v>882</v>
      </c>
      <c r="D19" s="111" t="s">
        <v>883</v>
      </c>
      <c r="E19" s="106" t="s">
        <v>884</v>
      </c>
      <c r="F19" s="112">
        <v>43284</v>
      </c>
      <c r="G19" s="113">
        <v>52.37</v>
      </c>
      <c r="H19" s="106" t="s">
        <v>233</v>
      </c>
      <c r="I19" s="114">
        <v>1833.92</v>
      </c>
      <c r="J19" s="114">
        <v>1833.92</v>
      </c>
      <c r="K19" s="114"/>
    </row>
    <row r="20" spans="1:11" ht="15.75" customHeight="1" x14ac:dyDescent="0.3">
      <c r="A20" s="110">
        <v>17</v>
      </c>
      <c r="B20" s="106" t="s">
        <v>869</v>
      </c>
      <c r="C20" s="106" t="s">
        <v>870</v>
      </c>
      <c r="D20" s="111" t="s">
        <v>871</v>
      </c>
      <c r="E20" s="106" t="s">
        <v>872</v>
      </c>
      <c r="F20" s="112">
        <v>43287</v>
      </c>
      <c r="G20" s="113">
        <v>103.51666666666667</v>
      </c>
      <c r="H20" s="106" t="s">
        <v>220</v>
      </c>
      <c r="I20" s="114">
        <v>36956.848339999997</v>
      </c>
      <c r="J20" s="114">
        <v>18374.781370000001</v>
      </c>
      <c r="K20" s="114">
        <v>18582.06697</v>
      </c>
    </row>
    <row r="21" spans="1:11" ht="15.75" customHeight="1" x14ac:dyDescent="0.3">
      <c r="A21" s="110">
        <v>18</v>
      </c>
      <c r="B21" s="106" t="s">
        <v>629</v>
      </c>
      <c r="C21" s="106" t="s">
        <v>867</v>
      </c>
      <c r="D21" s="111" t="s">
        <v>885</v>
      </c>
      <c r="E21" s="106" t="s">
        <v>885</v>
      </c>
      <c r="F21" s="112">
        <v>43307</v>
      </c>
      <c r="G21" s="113">
        <v>75</v>
      </c>
      <c r="H21" s="106" t="s">
        <v>233</v>
      </c>
      <c r="I21" s="114">
        <v>1207.3297600000001</v>
      </c>
      <c r="J21" s="114">
        <v>845.13080000000002</v>
      </c>
      <c r="K21" s="114">
        <v>362.19896</v>
      </c>
    </row>
    <row r="22" spans="1:11" ht="15.75" customHeight="1" x14ac:dyDescent="0.3">
      <c r="A22" s="110">
        <v>19</v>
      </c>
      <c r="B22" s="106" t="s">
        <v>875</v>
      </c>
      <c r="C22" s="106" t="s">
        <v>876</v>
      </c>
      <c r="D22" s="111" t="s">
        <v>877</v>
      </c>
      <c r="E22" s="106" t="s">
        <v>878</v>
      </c>
      <c r="F22" s="112">
        <v>43321</v>
      </c>
      <c r="G22" s="113">
        <v>100.37</v>
      </c>
      <c r="H22" s="106" t="s">
        <v>220</v>
      </c>
      <c r="I22" s="114">
        <v>90918.695000000007</v>
      </c>
      <c r="J22" s="114">
        <v>8549.91</v>
      </c>
      <c r="K22" s="114">
        <v>82368.785000000003</v>
      </c>
    </row>
    <row r="23" spans="1:11" ht="15.75" customHeight="1" x14ac:dyDescent="0.3">
      <c r="A23" s="110">
        <v>20</v>
      </c>
      <c r="B23" s="106" t="s">
        <v>631</v>
      </c>
      <c r="C23" s="106" t="s">
        <v>886</v>
      </c>
      <c r="D23" s="111" t="s">
        <v>887</v>
      </c>
      <c r="E23" s="106" t="s">
        <v>556</v>
      </c>
      <c r="F23" s="112">
        <v>43332</v>
      </c>
      <c r="G23" s="113">
        <v>31</v>
      </c>
      <c r="H23" s="106" t="s">
        <v>235</v>
      </c>
      <c r="I23" s="114">
        <v>3296.5509999999999</v>
      </c>
      <c r="J23" s="114">
        <v>3224.5509999999999</v>
      </c>
      <c r="K23" s="114">
        <v>72</v>
      </c>
    </row>
    <row r="24" spans="1:11" ht="15.75" customHeight="1" x14ac:dyDescent="0.3">
      <c r="A24" s="110">
        <v>21</v>
      </c>
      <c r="B24" s="106" t="s">
        <v>861</v>
      </c>
      <c r="C24" s="106" t="s">
        <v>909</v>
      </c>
      <c r="D24" s="111" t="s">
        <v>862</v>
      </c>
      <c r="E24" s="106" t="s">
        <v>863</v>
      </c>
      <c r="F24" s="112">
        <v>43339</v>
      </c>
      <c r="G24" s="113">
        <v>100</v>
      </c>
      <c r="H24" s="106" t="s">
        <v>220</v>
      </c>
      <c r="I24" s="114">
        <v>19451.688730000002</v>
      </c>
      <c r="J24" s="114">
        <v>9725.7988000000005</v>
      </c>
      <c r="K24" s="114">
        <v>9725.8899299999994</v>
      </c>
    </row>
    <row r="25" spans="1:11" ht="15.75" customHeight="1" x14ac:dyDescent="0.3">
      <c r="A25" s="110">
        <v>22</v>
      </c>
      <c r="B25" s="106" t="s">
        <v>805</v>
      </c>
      <c r="C25" s="106" t="s">
        <v>868</v>
      </c>
      <c r="D25" s="111" t="s">
        <v>807</v>
      </c>
      <c r="E25" s="106" t="s">
        <v>888</v>
      </c>
      <c r="F25" s="112">
        <v>43340</v>
      </c>
      <c r="G25" s="113">
        <v>94</v>
      </c>
      <c r="H25" s="106" t="s">
        <v>220</v>
      </c>
      <c r="I25" s="114">
        <v>17355.097000000002</v>
      </c>
      <c r="J25" s="114">
        <v>8677.5485000000008</v>
      </c>
      <c r="K25" s="120">
        <v>8677.5485000000008</v>
      </c>
    </row>
    <row r="26" spans="1:11" ht="15.75" customHeight="1" x14ac:dyDescent="0.3">
      <c r="A26" s="110">
        <v>23</v>
      </c>
      <c r="B26" s="106" t="s">
        <v>750</v>
      </c>
      <c r="C26" s="106" t="s">
        <v>892</v>
      </c>
      <c r="D26" s="111" t="s">
        <v>889</v>
      </c>
      <c r="E26" s="121" t="s">
        <v>890</v>
      </c>
      <c r="F26" s="112">
        <v>43354</v>
      </c>
      <c r="G26" s="113">
        <v>27.25</v>
      </c>
      <c r="H26" s="119" t="s">
        <v>891</v>
      </c>
      <c r="I26" s="114">
        <v>967.76800000000003</v>
      </c>
      <c r="J26" s="114">
        <v>967.76800000000003</v>
      </c>
    </row>
    <row r="27" spans="1:11" ht="15.75" customHeight="1" x14ac:dyDescent="0.3">
      <c r="A27" s="110">
        <v>24</v>
      </c>
      <c r="B27" s="106" t="s">
        <v>492</v>
      </c>
      <c r="C27" s="122" t="s">
        <v>894</v>
      </c>
      <c r="D27" s="111" t="s">
        <v>895</v>
      </c>
      <c r="E27" s="121" t="s">
        <v>895</v>
      </c>
      <c r="F27" s="112">
        <v>43360</v>
      </c>
      <c r="G27" s="113">
        <v>121.41666666666667</v>
      </c>
      <c r="H27" s="106" t="s">
        <v>220</v>
      </c>
      <c r="I27" s="114">
        <v>71747.263800000001</v>
      </c>
      <c r="J27" s="114">
        <v>16736.323</v>
      </c>
      <c r="K27" s="114">
        <v>55010.940799999997</v>
      </c>
    </row>
    <row r="28" spans="1:11" ht="15.75" customHeight="1" x14ac:dyDescent="0.3">
      <c r="A28" s="110">
        <v>25</v>
      </c>
      <c r="B28" s="106" t="s">
        <v>437</v>
      </c>
      <c r="C28" s="106" t="s">
        <v>874</v>
      </c>
      <c r="D28" s="111" t="s">
        <v>893</v>
      </c>
      <c r="E28" s="106" t="s">
        <v>893</v>
      </c>
      <c r="F28" s="112">
        <v>43363</v>
      </c>
      <c r="G28" s="113">
        <v>6.5333333333333332</v>
      </c>
      <c r="H28" s="106" t="s">
        <v>235</v>
      </c>
      <c r="I28" s="114">
        <v>897.56329000000005</v>
      </c>
      <c r="J28" s="114">
        <v>897.56329000000005</v>
      </c>
      <c r="K28" s="114"/>
    </row>
    <row r="29" spans="1:11" ht="15.75" customHeight="1" x14ac:dyDescent="0.3">
      <c r="A29" s="110">
        <v>26</v>
      </c>
      <c r="B29" s="106" t="s">
        <v>879</v>
      </c>
      <c r="C29" s="80" t="s">
        <v>983</v>
      </c>
      <c r="D29" s="111" t="s">
        <v>897</v>
      </c>
      <c r="E29" s="123" t="s">
        <v>897</v>
      </c>
      <c r="F29" s="112">
        <v>43369</v>
      </c>
      <c r="G29" s="124">
        <f>116+59/60</f>
        <v>116.98333333333333</v>
      </c>
      <c r="H29" s="106" t="s">
        <v>220</v>
      </c>
      <c r="I29" s="114">
        <v>7409.0519999999997</v>
      </c>
      <c r="J29" s="114">
        <v>3704.5259999999998</v>
      </c>
      <c r="K29" s="114">
        <v>3704.5259999999998</v>
      </c>
    </row>
    <row r="30" spans="1:11" ht="15.75" customHeight="1" x14ac:dyDescent="0.3">
      <c r="A30" s="110">
        <v>27</v>
      </c>
      <c r="B30" s="106" t="s">
        <v>734</v>
      </c>
      <c r="C30" s="106" t="s">
        <v>896</v>
      </c>
      <c r="D30" s="111" t="s">
        <v>608</v>
      </c>
      <c r="E30" s="106" t="s">
        <v>608</v>
      </c>
      <c r="F30" s="112">
        <v>43371</v>
      </c>
      <c r="G30" s="113">
        <v>54.633333333333333</v>
      </c>
      <c r="H30" s="106" t="s">
        <v>233</v>
      </c>
      <c r="I30" s="114">
        <v>2998.05</v>
      </c>
      <c r="J30" s="114">
        <v>2998.05</v>
      </c>
      <c r="K30" s="114"/>
    </row>
    <row r="31" spans="1:11" ht="15.75" customHeight="1" x14ac:dyDescent="0.3">
      <c r="A31" s="110">
        <v>28</v>
      </c>
      <c r="B31" s="106" t="s">
        <v>899</v>
      </c>
      <c r="C31" s="106" t="s">
        <v>900</v>
      </c>
      <c r="D31" s="111" t="s">
        <v>901</v>
      </c>
      <c r="E31" s="111" t="s">
        <v>902</v>
      </c>
      <c r="F31" s="112">
        <v>43374</v>
      </c>
      <c r="G31" s="124">
        <v>92</v>
      </c>
      <c r="H31" s="106" t="s">
        <v>220</v>
      </c>
      <c r="I31" s="114">
        <v>10800</v>
      </c>
      <c r="J31" s="114">
        <v>1175.5899999999999</v>
      </c>
      <c r="K31" s="114">
        <v>9624.41</v>
      </c>
    </row>
    <row r="32" spans="1:11" ht="15.75" customHeight="1" x14ac:dyDescent="0.3">
      <c r="A32" s="110">
        <v>29</v>
      </c>
      <c r="B32" s="106" t="s">
        <v>898</v>
      </c>
      <c r="C32" s="106" t="s">
        <v>904</v>
      </c>
      <c r="D32" s="111" t="s">
        <v>979</v>
      </c>
      <c r="E32" s="111" t="s">
        <v>977</v>
      </c>
      <c r="F32" s="112">
        <v>43378</v>
      </c>
      <c r="G32" s="124">
        <v>70.13333333333334</v>
      </c>
      <c r="H32" s="106" t="s">
        <v>903</v>
      </c>
      <c r="I32" s="114">
        <v>5490</v>
      </c>
      <c r="J32" s="114">
        <v>2745</v>
      </c>
      <c r="K32" s="114">
        <v>2745</v>
      </c>
    </row>
    <row r="33" spans="1:11" ht="15.75" customHeight="1" x14ac:dyDescent="0.3">
      <c r="A33" s="110">
        <v>30</v>
      </c>
      <c r="B33" s="106" t="s">
        <v>906</v>
      </c>
      <c r="C33" s="106" t="s">
        <v>910</v>
      </c>
      <c r="D33" s="111" t="s">
        <v>981</v>
      </c>
      <c r="E33" s="111" t="s">
        <v>907</v>
      </c>
      <c r="F33" s="112">
        <v>43389</v>
      </c>
      <c r="G33" s="124">
        <v>120</v>
      </c>
      <c r="H33" s="106" t="s">
        <v>220</v>
      </c>
      <c r="I33" s="114">
        <v>30980.632000000001</v>
      </c>
      <c r="J33" s="114">
        <v>15490.316000000001</v>
      </c>
      <c r="K33" s="114">
        <v>15490.316000000001</v>
      </c>
    </row>
    <row r="34" spans="1:11" ht="15.75" customHeight="1" x14ac:dyDescent="0.3">
      <c r="A34" s="110">
        <v>31</v>
      </c>
      <c r="B34" s="106" t="s">
        <v>734</v>
      </c>
      <c r="C34" s="106" t="s">
        <v>908</v>
      </c>
      <c r="D34" s="111" t="s">
        <v>608</v>
      </c>
      <c r="E34" s="111" t="s">
        <v>914</v>
      </c>
      <c r="F34" s="112">
        <v>43395</v>
      </c>
      <c r="G34" s="113">
        <v>72.180000000000007</v>
      </c>
      <c r="H34" s="106" t="s">
        <v>233</v>
      </c>
      <c r="I34" s="114">
        <v>3375</v>
      </c>
      <c r="J34" s="114">
        <v>2700</v>
      </c>
      <c r="K34" s="114">
        <v>675</v>
      </c>
    </row>
    <row r="35" spans="1:11" ht="15.75" customHeight="1" x14ac:dyDescent="0.3">
      <c r="A35" s="110">
        <v>32</v>
      </c>
      <c r="B35" s="106" t="s">
        <v>341</v>
      </c>
      <c r="C35" s="80" t="s">
        <v>984</v>
      </c>
      <c r="D35" s="111" t="s">
        <v>960</v>
      </c>
      <c r="E35" s="111" t="s">
        <v>960</v>
      </c>
      <c r="F35" s="112">
        <v>43406</v>
      </c>
      <c r="G35" s="113">
        <v>80.33</v>
      </c>
      <c r="H35" s="106" t="s">
        <v>233</v>
      </c>
      <c r="I35" s="114">
        <v>2331.4510300000002</v>
      </c>
      <c r="J35" s="114">
        <v>928</v>
      </c>
      <c r="K35" s="114">
        <v>1403.4510299999999</v>
      </c>
    </row>
    <row r="36" spans="1:11" ht="15.75" customHeight="1" x14ac:dyDescent="0.3">
      <c r="A36" s="110">
        <v>33</v>
      </c>
      <c r="B36" s="106" t="s">
        <v>869</v>
      </c>
      <c r="C36" s="106" t="s">
        <v>923</v>
      </c>
      <c r="D36" s="111" t="s">
        <v>942</v>
      </c>
      <c r="E36" s="111" t="s">
        <v>942</v>
      </c>
      <c r="F36" s="112">
        <v>43406</v>
      </c>
      <c r="G36" s="113">
        <v>104.45</v>
      </c>
      <c r="H36" s="106" t="s">
        <v>220</v>
      </c>
      <c r="I36" s="114">
        <v>38458.406000000003</v>
      </c>
      <c r="J36" s="114">
        <v>19124.823</v>
      </c>
      <c r="K36" s="114">
        <v>19333.582999999999</v>
      </c>
    </row>
    <row r="37" spans="1:11" ht="15.75" customHeight="1" x14ac:dyDescent="0.3">
      <c r="A37" s="110">
        <v>34</v>
      </c>
      <c r="B37" s="106" t="s">
        <v>341</v>
      </c>
      <c r="C37" s="106" t="s">
        <v>931</v>
      </c>
      <c r="D37" s="111" t="s">
        <v>932</v>
      </c>
      <c r="E37" s="111" t="s">
        <v>933</v>
      </c>
      <c r="F37" s="112">
        <v>43413</v>
      </c>
      <c r="G37" s="113">
        <v>111.05</v>
      </c>
      <c r="H37" s="106" t="s">
        <v>233</v>
      </c>
      <c r="I37" s="114">
        <v>2010.29133</v>
      </c>
      <c r="J37" s="114">
        <v>1970</v>
      </c>
      <c r="K37" s="114">
        <v>40.291330000000002</v>
      </c>
    </row>
    <row r="38" spans="1:11" ht="15.75" customHeight="1" x14ac:dyDescent="0.3">
      <c r="A38" s="110">
        <v>35</v>
      </c>
      <c r="B38" s="106" t="s">
        <v>720</v>
      </c>
      <c r="C38" s="106" t="s">
        <v>987</v>
      </c>
      <c r="D38" s="111" t="s">
        <v>951</v>
      </c>
      <c r="E38" s="111" t="s">
        <v>952</v>
      </c>
      <c r="F38" s="112">
        <v>43420</v>
      </c>
      <c r="G38" s="113">
        <v>112.06666666666666</v>
      </c>
      <c r="H38" s="106" t="s">
        <v>220</v>
      </c>
      <c r="I38" s="114">
        <v>28875.631819999999</v>
      </c>
      <c r="J38" s="114">
        <v>5775.1263600000002</v>
      </c>
      <c r="K38" s="114">
        <v>23100.50546</v>
      </c>
    </row>
    <row r="39" spans="1:11" ht="15.75" customHeight="1" x14ac:dyDescent="0.3">
      <c r="A39" s="110">
        <v>36</v>
      </c>
      <c r="B39" s="106" t="s">
        <v>635</v>
      </c>
      <c r="C39" s="106" t="s">
        <v>930</v>
      </c>
      <c r="D39" s="111" t="s">
        <v>596</v>
      </c>
      <c r="E39" s="111" t="s">
        <v>596</v>
      </c>
      <c r="F39" s="112">
        <v>43434</v>
      </c>
      <c r="G39" s="113">
        <v>95</v>
      </c>
      <c r="H39" s="106" t="s">
        <v>220</v>
      </c>
      <c r="I39" s="114">
        <v>47742.754000000001</v>
      </c>
      <c r="J39" s="114">
        <v>23871.377</v>
      </c>
      <c r="K39" s="114">
        <v>23871.377</v>
      </c>
    </row>
    <row r="40" spans="1:11" ht="15.75" customHeight="1" x14ac:dyDescent="0.3">
      <c r="A40" s="110">
        <v>37</v>
      </c>
      <c r="B40" s="106" t="s">
        <v>936</v>
      </c>
      <c r="C40" s="106" t="s">
        <v>937</v>
      </c>
      <c r="D40" s="111" t="s">
        <v>939</v>
      </c>
      <c r="E40" s="111" t="s">
        <v>939</v>
      </c>
      <c r="F40" s="112">
        <v>43434</v>
      </c>
      <c r="G40" s="113">
        <v>117.46666666666667</v>
      </c>
      <c r="H40" s="106" t="s">
        <v>220</v>
      </c>
      <c r="I40" s="114">
        <v>85838.129799999995</v>
      </c>
      <c r="J40" s="114">
        <v>16475.218799999999</v>
      </c>
      <c r="K40" s="114">
        <v>69362.910999999993</v>
      </c>
    </row>
    <row r="41" spans="1:11" ht="15.75" customHeight="1" x14ac:dyDescent="0.3">
      <c r="A41" s="110">
        <v>38</v>
      </c>
      <c r="B41" s="106" t="s">
        <v>775</v>
      </c>
      <c r="C41" s="106" t="s">
        <v>941</v>
      </c>
      <c r="D41" s="111" t="s">
        <v>968</v>
      </c>
      <c r="E41" s="111" t="s">
        <v>961</v>
      </c>
      <c r="F41" s="112">
        <v>43434</v>
      </c>
      <c r="G41" s="113">
        <v>99.266666666666666</v>
      </c>
      <c r="H41" s="119" t="s">
        <v>945</v>
      </c>
      <c r="I41" s="114">
        <v>12285.5</v>
      </c>
      <c r="J41" s="114">
        <v>9973.0720000000001</v>
      </c>
      <c r="K41" s="114">
        <v>2312.4279999999999</v>
      </c>
    </row>
    <row r="42" spans="1:11" ht="15.75" customHeight="1" x14ac:dyDescent="0.3">
      <c r="A42" s="110">
        <v>39</v>
      </c>
      <c r="B42" s="106" t="s">
        <v>940</v>
      </c>
      <c r="C42" s="106" t="s">
        <v>982</v>
      </c>
      <c r="D42" s="111" t="s">
        <v>969</v>
      </c>
      <c r="E42" s="111" t="s">
        <v>962</v>
      </c>
      <c r="F42" s="112">
        <v>43444</v>
      </c>
      <c r="G42" s="113">
        <v>90</v>
      </c>
      <c r="H42" s="106" t="s">
        <v>220</v>
      </c>
      <c r="I42" s="114">
        <v>37691.277669999996</v>
      </c>
      <c r="J42" s="114">
        <v>22614.766599999999</v>
      </c>
      <c r="K42" s="114">
        <v>15076.51107</v>
      </c>
    </row>
    <row r="43" spans="1:11" ht="15.75" customHeight="1" x14ac:dyDescent="0.3">
      <c r="A43" s="110">
        <v>40</v>
      </c>
      <c r="B43" s="106" t="s">
        <v>929</v>
      </c>
      <c r="C43" s="106" t="s">
        <v>927</v>
      </c>
      <c r="D43" s="111" t="s">
        <v>970</v>
      </c>
      <c r="E43" s="111" t="s">
        <v>963</v>
      </c>
      <c r="F43" s="112">
        <v>43444</v>
      </c>
      <c r="G43" s="113">
        <v>98</v>
      </c>
      <c r="H43" s="106" t="s">
        <v>220</v>
      </c>
      <c r="I43" s="114">
        <v>25827.239999999998</v>
      </c>
      <c r="J43" s="114">
        <v>12827.24</v>
      </c>
      <c r="K43" s="114">
        <v>13000</v>
      </c>
    </row>
    <row r="44" spans="1:11" ht="15.75" customHeight="1" x14ac:dyDescent="0.3">
      <c r="A44" s="110">
        <v>41</v>
      </c>
      <c r="B44" s="106" t="s">
        <v>928</v>
      </c>
      <c r="C44" s="106" t="s">
        <v>926</v>
      </c>
      <c r="D44" s="111" t="s">
        <v>971</v>
      </c>
      <c r="E44" s="111" t="s">
        <v>964</v>
      </c>
      <c r="F44" s="112">
        <v>43448</v>
      </c>
      <c r="G44" s="113">
        <v>98.916666666666671</v>
      </c>
      <c r="H44" s="106" t="s">
        <v>220</v>
      </c>
      <c r="I44" s="114">
        <v>35960.400000000001</v>
      </c>
      <c r="J44" s="114">
        <v>17620.596000000001</v>
      </c>
      <c r="K44" s="114">
        <v>18339.804</v>
      </c>
    </row>
    <row r="45" spans="1:11" ht="15.75" customHeight="1" x14ac:dyDescent="0.3">
      <c r="A45" s="110">
        <v>42</v>
      </c>
      <c r="B45" s="106" t="s">
        <v>938</v>
      </c>
      <c r="C45" s="80" t="s">
        <v>986</v>
      </c>
      <c r="D45" s="111" t="s">
        <v>965</v>
      </c>
      <c r="E45" s="111" t="s">
        <v>965</v>
      </c>
      <c r="F45" s="112">
        <v>43449</v>
      </c>
      <c r="G45" s="113">
        <v>72.5</v>
      </c>
      <c r="H45" s="106" t="s">
        <v>233</v>
      </c>
      <c r="I45" s="114">
        <v>4254.7089999999998</v>
      </c>
      <c r="J45" s="114">
        <v>4254.7089999999998</v>
      </c>
      <c r="K45" s="114"/>
    </row>
    <row r="46" spans="1:11" ht="15.75" customHeight="1" x14ac:dyDescent="0.3">
      <c r="A46" s="110">
        <v>43</v>
      </c>
      <c r="B46" s="106" t="s">
        <v>924</v>
      </c>
      <c r="C46" s="80" t="s">
        <v>985</v>
      </c>
      <c r="D46" s="111" t="s">
        <v>980</v>
      </c>
      <c r="E46" s="111" t="s">
        <v>953</v>
      </c>
      <c r="F46" s="112">
        <v>43451</v>
      </c>
      <c r="G46" s="113">
        <v>61.65</v>
      </c>
      <c r="H46" s="106" t="s">
        <v>233</v>
      </c>
      <c r="I46" s="114">
        <v>2316.1129999999998</v>
      </c>
      <c r="J46" s="114">
        <v>2316.1129999999998</v>
      </c>
      <c r="K46" s="114"/>
    </row>
    <row r="47" spans="1:11" ht="15.75" customHeight="1" x14ac:dyDescent="0.3">
      <c r="A47" s="110">
        <v>44</v>
      </c>
      <c r="B47" s="106" t="s">
        <v>958</v>
      </c>
      <c r="C47" s="106" t="s">
        <v>959</v>
      </c>
      <c r="D47" s="111" t="s">
        <v>762</v>
      </c>
      <c r="E47" s="111" t="s">
        <v>762</v>
      </c>
      <c r="F47" s="112">
        <v>43452</v>
      </c>
      <c r="G47" s="113">
        <v>74.5</v>
      </c>
      <c r="H47" s="106" t="s">
        <v>233</v>
      </c>
      <c r="I47" s="114">
        <v>1995.011</v>
      </c>
      <c r="J47" s="114">
        <v>385.5</v>
      </c>
      <c r="K47" s="114">
        <v>1609.511</v>
      </c>
    </row>
    <row r="48" spans="1:11" ht="15.75" customHeight="1" x14ac:dyDescent="0.3">
      <c r="A48" s="110">
        <v>45</v>
      </c>
      <c r="B48" s="106" t="s">
        <v>144</v>
      </c>
      <c r="C48" s="106" t="s">
        <v>988</v>
      </c>
      <c r="D48" s="111" t="s">
        <v>111</v>
      </c>
      <c r="E48" s="111" t="s">
        <v>111</v>
      </c>
      <c r="F48" s="112">
        <v>43452</v>
      </c>
      <c r="G48" s="113" t="s">
        <v>950</v>
      </c>
      <c r="H48" s="106" t="s">
        <v>946</v>
      </c>
      <c r="I48" s="114">
        <v>2520.886</v>
      </c>
      <c r="J48" s="114">
        <v>2514.8159999999998</v>
      </c>
      <c r="K48" s="114">
        <v>6.0700000000001637</v>
      </c>
    </row>
    <row r="49" spans="1:11" ht="15.75" customHeight="1" x14ac:dyDescent="0.3">
      <c r="A49" s="110">
        <v>46</v>
      </c>
      <c r="B49" s="106" t="s">
        <v>943</v>
      </c>
      <c r="C49" s="106" t="s">
        <v>944</v>
      </c>
      <c r="D49" s="111" t="s">
        <v>966</v>
      </c>
      <c r="E49" s="111" t="s">
        <v>966</v>
      </c>
      <c r="F49" s="112">
        <v>43452</v>
      </c>
      <c r="G49" s="113">
        <f>70+31/60</f>
        <v>70.516666666666666</v>
      </c>
      <c r="H49" s="106" t="s">
        <v>233</v>
      </c>
      <c r="I49" s="114">
        <v>1169</v>
      </c>
      <c r="J49" s="114">
        <v>1069</v>
      </c>
      <c r="K49" s="114">
        <v>100</v>
      </c>
    </row>
    <row r="50" spans="1:11" ht="15.75" customHeight="1" x14ac:dyDescent="0.3">
      <c r="A50" s="110">
        <v>47</v>
      </c>
      <c r="B50" s="106" t="s">
        <v>720</v>
      </c>
      <c r="C50" s="106" t="s">
        <v>925</v>
      </c>
      <c r="D50" s="125" t="s">
        <v>967</v>
      </c>
      <c r="E50" s="125" t="s">
        <v>978</v>
      </c>
      <c r="F50" s="112">
        <v>43454</v>
      </c>
      <c r="G50" s="113">
        <v>70</v>
      </c>
      <c r="H50" s="106" t="s">
        <v>220</v>
      </c>
      <c r="I50" s="114">
        <v>5669.4750000000004</v>
      </c>
      <c r="J50" s="114">
        <v>2834.7375000000002</v>
      </c>
      <c r="K50" s="114">
        <v>2834.7375000000002</v>
      </c>
    </row>
    <row r="51" spans="1:11" ht="15.75" customHeight="1" x14ac:dyDescent="0.3">
      <c r="A51" s="110">
        <v>48</v>
      </c>
      <c r="B51" s="106" t="s">
        <v>747</v>
      </c>
      <c r="C51" s="106" t="s">
        <v>934</v>
      </c>
      <c r="D51" s="111" t="s">
        <v>949</v>
      </c>
      <c r="E51" s="111" t="s">
        <v>935</v>
      </c>
      <c r="F51" s="112">
        <v>43456</v>
      </c>
      <c r="G51" s="113">
        <v>102.75</v>
      </c>
      <c r="H51" s="106" t="s">
        <v>220</v>
      </c>
      <c r="I51" s="114">
        <v>40607.2065</v>
      </c>
      <c r="J51" s="114">
        <v>20070.240000000002</v>
      </c>
      <c r="K51" s="114">
        <v>20536.966499999999</v>
      </c>
    </row>
    <row r="52" spans="1:11" ht="15.75" customHeight="1" x14ac:dyDescent="0.3">
      <c r="A52" s="110">
        <v>49</v>
      </c>
      <c r="B52" s="106" t="s">
        <v>954</v>
      </c>
      <c r="C52" s="106" t="s">
        <v>955</v>
      </c>
      <c r="D52" s="111" t="s">
        <v>976</v>
      </c>
      <c r="E52" s="111" t="s">
        <v>973</v>
      </c>
      <c r="F52" s="112">
        <v>43456</v>
      </c>
      <c r="G52" s="113">
        <v>110</v>
      </c>
      <c r="H52" s="106" t="s">
        <v>220</v>
      </c>
      <c r="I52" s="114">
        <v>51941.334999999999</v>
      </c>
      <c r="J52" s="114">
        <v>25941.334999999999</v>
      </c>
      <c r="K52" s="114">
        <v>26000</v>
      </c>
    </row>
    <row r="53" spans="1:11" ht="15.75" customHeight="1" x14ac:dyDescent="0.3">
      <c r="A53" s="110">
        <v>50</v>
      </c>
      <c r="B53" s="106" t="s">
        <v>956</v>
      </c>
      <c r="C53" s="106" t="s">
        <v>957</v>
      </c>
      <c r="D53" s="111" t="s">
        <v>975</v>
      </c>
      <c r="E53" s="111" t="s">
        <v>974</v>
      </c>
      <c r="F53" s="112">
        <v>43456</v>
      </c>
      <c r="G53" s="113">
        <f>30+43/60</f>
        <v>30.716666666666665</v>
      </c>
      <c r="H53" s="119" t="s">
        <v>891</v>
      </c>
      <c r="I53" s="114">
        <v>995</v>
      </c>
      <c r="J53" s="114">
        <v>995</v>
      </c>
      <c r="K53" s="114"/>
    </row>
    <row r="54" spans="1:11" ht="15.75" customHeight="1" x14ac:dyDescent="0.3">
      <c r="A54" s="110">
        <v>51</v>
      </c>
      <c r="B54" s="106" t="s">
        <v>341</v>
      </c>
      <c r="C54" s="106" t="s">
        <v>947</v>
      </c>
      <c r="D54" s="111" t="s">
        <v>948</v>
      </c>
      <c r="E54" s="111" t="s">
        <v>972</v>
      </c>
      <c r="F54" s="112">
        <v>43456</v>
      </c>
      <c r="G54" s="113">
        <v>95</v>
      </c>
      <c r="H54" s="106" t="s">
        <v>220</v>
      </c>
      <c r="I54" s="114">
        <v>18024.08642</v>
      </c>
      <c r="J54" s="114">
        <v>9012.0432099999998</v>
      </c>
      <c r="K54" s="114">
        <v>9012.0432099999998</v>
      </c>
    </row>
  </sheetData>
  <autoFilter ref="A1:K54">
    <filterColumn colId="8" showButton="0"/>
    <filterColumn colId="9" showButton="0"/>
  </autoFilter>
  <sortState ref="B4:K54">
    <sortCondition ref="F4:F54"/>
    <sortCondition ref="C4:C54"/>
  </sortState>
  <mergeCells count="9">
    <mergeCell ref="G1:G3"/>
    <mergeCell ref="H1:H3"/>
    <mergeCell ref="I1:K1"/>
    <mergeCell ref="A1:A3"/>
    <mergeCell ref="B1:B3"/>
    <mergeCell ref="C1:C3"/>
    <mergeCell ref="D1:D3"/>
    <mergeCell ref="E1:E3"/>
    <mergeCell ref="F1:F3"/>
  </mergeCells>
  <conditionalFormatting sqref="J4 K4:K5 J6:J7 J28 J34:K34 K36:K37 I37 K42 I42">
    <cfRule type="cellIs" dxfId="69" priority="212" stopIfTrue="1" operator="equal">
      <formula>0</formula>
    </cfRule>
  </conditionalFormatting>
  <conditionalFormatting sqref="J5">
    <cfRule type="cellIs" dxfId="68" priority="207" stopIfTrue="1" operator="equal">
      <formula>0</formula>
    </cfRule>
  </conditionalFormatting>
  <conditionalFormatting sqref="I8:J8">
    <cfRule type="cellIs" dxfId="67" priority="206" stopIfTrue="1" operator="equal">
      <formula>0</formula>
    </cfRule>
  </conditionalFormatting>
  <conditionalFormatting sqref="J9">
    <cfRule type="cellIs" dxfId="66" priority="205" stopIfTrue="1" operator="equal">
      <formula>0</formula>
    </cfRule>
  </conditionalFormatting>
  <conditionalFormatting sqref="J10">
    <cfRule type="cellIs" dxfId="65" priority="204" stopIfTrue="1" operator="equal">
      <formula>0</formula>
    </cfRule>
  </conditionalFormatting>
  <conditionalFormatting sqref="E14">
    <cfRule type="cellIs" dxfId="64" priority="196" stopIfTrue="1" operator="equal">
      <formula>0</formula>
    </cfRule>
  </conditionalFormatting>
  <conditionalFormatting sqref="E15">
    <cfRule type="cellIs" dxfId="63" priority="194" stopIfTrue="1" operator="equal">
      <formula>0</formula>
    </cfRule>
  </conditionalFormatting>
  <conditionalFormatting sqref="J12">
    <cfRule type="cellIs" dxfId="62" priority="191" stopIfTrue="1" operator="equal">
      <formula>0</formula>
    </cfRule>
  </conditionalFormatting>
  <conditionalFormatting sqref="J13">
    <cfRule type="cellIs" dxfId="61" priority="190" stopIfTrue="1" operator="equal">
      <formula>0</formula>
    </cfRule>
  </conditionalFormatting>
  <conditionalFormatting sqref="J14:K14">
    <cfRule type="cellIs" dxfId="60" priority="189" stopIfTrue="1" operator="equal">
      <formula>0</formula>
    </cfRule>
  </conditionalFormatting>
  <conditionalFormatting sqref="J15">
    <cfRule type="cellIs" dxfId="59" priority="188" stopIfTrue="1" operator="equal">
      <formula>0</formula>
    </cfRule>
  </conditionalFormatting>
  <conditionalFormatting sqref="J16:K16">
    <cfRule type="cellIs" dxfId="58" priority="187" stopIfTrue="1" operator="equal">
      <formula>0</formula>
    </cfRule>
  </conditionalFormatting>
  <conditionalFormatting sqref="J17">
    <cfRule type="cellIs" dxfId="57" priority="186" stopIfTrue="1" operator="equal">
      <formula>0</formula>
    </cfRule>
  </conditionalFormatting>
  <conditionalFormatting sqref="J23">
    <cfRule type="cellIs" dxfId="56" priority="171" stopIfTrue="1" operator="equal">
      <formula>0</formula>
    </cfRule>
  </conditionalFormatting>
  <conditionalFormatting sqref="J18">
    <cfRule type="cellIs" dxfId="55" priority="176" stopIfTrue="1" operator="equal">
      <formula>0</formula>
    </cfRule>
  </conditionalFormatting>
  <conditionalFormatting sqref="J19">
    <cfRule type="cellIs" dxfId="54" priority="175" stopIfTrue="1" operator="equal">
      <formula>0</formula>
    </cfRule>
  </conditionalFormatting>
  <conditionalFormatting sqref="J20">
    <cfRule type="cellIs" dxfId="53" priority="174" stopIfTrue="1" operator="equal">
      <formula>0</formula>
    </cfRule>
  </conditionalFormatting>
  <conditionalFormatting sqref="J21">
    <cfRule type="cellIs" dxfId="52" priority="173" stopIfTrue="1" operator="equal">
      <formula>0</formula>
    </cfRule>
  </conditionalFormatting>
  <conditionalFormatting sqref="J22">
    <cfRule type="cellIs" dxfId="51" priority="172" stopIfTrue="1" operator="equal">
      <formula>0</formula>
    </cfRule>
  </conditionalFormatting>
  <conditionalFormatting sqref="J24">
    <cfRule type="cellIs" dxfId="50" priority="169" stopIfTrue="1" operator="equal">
      <formula>0</formula>
    </cfRule>
  </conditionalFormatting>
  <conditionalFormatting sqref="J25">
    <cfRule type="cellIs" dxfId="49" priority="168" stopIfTrue="1" operator="equal">
      <formula>0</formula>
    </cfRule>
  </conditionalFormatting>
  <conditionalFormatting sqref="J30">
    <cfRule type="cellIs" dxfId="48" priority="163" stopIfTrue="1" operator="equal">
      <formula>0</formula>
    </cfRule>
  </conditionalFormatting>
  <conditionalFormatting sqref="J11">
    <cfRule type="cellIs" dxfId="47" priority="160" stopIfTrue="1" operator="equal">
      <formula>0</formula>
    </cfRule>
  </conditionalFormatting>
  <conditionalFormatting sqref="J29:K29">
    <cfRule type="cellIs" dxfId="46" priority="152" stopIfTrue="1" operator="equal">
      <formula>0</formula>
    </cfRule>
  </conditionalFormatting>
  <conditionalFormatting sqref="D32">
    <cfRule type="cellIs" dxfId="45" priority="145" stopIfTrue="1" operator="equal">
      <formula>0</formula>
    </cfRule>
  </conditionalFormatting>
  <conditionalFormatting sqref="D31">
    <cfRule type="cellIs" dxfId="44" priority="146" stopIfTrue="1" operator="equal">
      <formula>0</formula>
    </cfRule>
  </conditionalFormatting>
  <conditionalFormatting sqref="J31:K31">
    <cfRule type="cellIs" dxfId="43" priority="143" stopIfTrue="1" operator="equal">
      <formula>0</formula>
    </cfRule>
  </conditionalFormatting>
  <conditionalFormatting sqref="J32:K32">
    <cfRule type="cellIs" dxfId="42" priority="142" stopIfTrue="1" operator="equal">
      <formula>0</formula>
    </cfRule>
  </conditionalFormatting>
  <conditionalFormatting sqref="D33">
    <cfRule type="cellIs" dxfId="41" priority="132" stopIfTrue="1" operator="equal">
      <formula>0</formula>
    </cfRule>
  </conditionalFormatting>
  <conditionalFormatting sqref="J33:K33">
    <cfRule type="cellIs" dxfId="40" priority="130" stopIfTrue="1" operator="equal">
      <formula>0</formula>
    </cfRule>
  </conditionalFormatting>
  <conditionalFormatting sqref="D34">
    <cfRule type="cellIs" dxfId="39" priority="126" stopIfTrue="1" operator="equal">
      <formula>0</formula>
    </cfRule>
  </conditionalFormatting>
  <conditionalFormatting sqref="D45">
    <cfRule type="cellIs" dxfId="38" priority="105" stopIfTrue="1" operator="equal">
      <formula>0</formula>
    </cfRule>
  </conditionalFormatting>
  <conditionalFormatting sqref="I45:K45">
    <cfRule type="cellIs" dxfId="37" priority="104" stopIfTrue="1" operator="equal">
      <formula>0</formula>
    </cfRule>
  </conditionalFormatting>
  <conditionalFormatting sqref="D43">
    <cfRule type="cellIs" dxfId="36" priority="103" stopIfTrue="1" operator="equal">
      <formula>0</formula>
    </cfRule>
  </conditionalFormatting>
  <conditionalFormatting sqref="J43:K43">
    <cfRule type="cellIs" dxfId="35" priority="102" stopIfTrue="1" operator="equal">
      <formula>0</formula>
    </cfRule>
  </conditionalFormatting>
  <conditionalFormatting sqref="D48">
    <cfRule type="cellIs" dxfId="34" priority="85" stopIfTrue="1" operator="equal">
      <formula>0</formula>
    </cfRule>
  </conditionalFormatting>
  <conditionalFormatting sqref="J40:K40">
    <cfRule type="cellIs" dxfId="33" priority="92" stopIfTrue="1" operator="equal">
      <formula>0</formula>
    </cfRule>
  </conditionalFormatting>
  <conditionalFormatting sqref="D40">
    <cfRule type="cellIs" dxfId="32" priority="93" stopIfTrue="1" operator="equal">
      <formula>0</formula>
    </cfRule>
  </conditionalFormatting>
  <conditionalFormatting sqref="D37">
    <cfRule type="cellIs" dxfId="31" priority="91" stopIfTrue="1" operator="equal">
      <formula>0</formula>
    </cfRule>
  </conditionalFormatting>
  <conditionalFormatting sqref="J37">
    <cfRule type="cellIs" dxfId="30" priority="90" stopIfTrue="1" operator="equal">
      <formula>0</formula>
    </cfRule>
  </conditionalFormatting>
  <conditionalFormatting sqref="D35">
    <cfRule type="cellIs" dxfId="29" priority="89" stopIfTrue="1" operator="equal">
      <formula>0</formula>
    </cfRule>
  </conditionalFormatting>
  <conditionalFormatting sqref="J35:K35">
    <cfRule type="cellIs" dxfId="28" priority="88" stopIfTrue="1" operator="equal">
      <formula>0</formula>
    </cfRule>
  </conditionalFormatting>
  <conditionalFormatting sqref="J48:K48">
    <cfRule type="cellIs" dxfId="27" priority="84" stopIfTrue="1" operator="equal">
      <formula>0</formula>
    </cfRule>
  </conditionalFormatting>
  <conditionalFormatting sqref="D47">
    <cfRule type="cellIs" dxfId="26" priority="83" stopIfTrue="1" operator="equal">
      <formula>0</formula>
    </cfRule>
  </conditionalFormatting>
  <conditionalFormatting sqref="J47:K47">
    <cfRule type="cellIs" dxfId="25" priority="82" stopIfTrue="1" operator="equal">
      <formula>0</formula>
    </cfRule>
  </conditionalFormatting>
  <conditionalFormatting sqref="D39">
    <cfRule type="cellIs" dxfId="24" priority="77" stopIfTrue="1" operator="equal">
      <formula>0</formula>
    </cfRule>
  </conditionalFormatting>
  <conditionalFormatting sqref="J39:K39">
    <cfRule type="cellIs" dxfId="23" priority="76" stopIfTrue="1" operator="equal">
      <formula>0</formula>
    </cfRule>
  </conditionalFormatting>
  <conditionalFormatting sqref="D49">
    <cfRule type="cellIs" dxfId="22" priority="71" stopIfTrue="1" operator="equal">
      <formula>0</formula>
    </cfRule>
  </conditionalFormatting>
  <conditionalFormatting sqref="J49:K49">
    <cfRule type="cellIs" dxfId="21" priority="70" stopIfTrue="1" operator="equal">
      <formula>0</formula>
    </cfRule>
  </conditionalFormatting>
  <conditionalFormatting sqref="D42">
    <cfRule type="cellIs" dxfId="20" priority="69" stopIfTrue="1" operator="equal">
      <formula>0</formula>
    </cfRule>
  </conditionalFormatting>
  <conditionalFormatting sqref="D36">
    <cfRule type="cellIs" dxfId="19" priority="67" stopIfTrue="1" operator="equal">
      <formula>0</formula>
    </cfRule>
  </conditionalFormatting>
  <conditionalFormatting sqref="J36">
    <cfRule type="cellIs" dxfId="18" priority="66" stopIfTrue="1" operator="equal">
      <formula>0</formula>
    </cfRule>
  </conditionalFormatting>
  <conditionalFormatting sqref="D41">
    <cfRule type="cellIs" dxfId="17" priority="65" stopIfTrue="1" operator="equal">
      <formula>0</formula>
    </cfRule>
  </conditionalFormatting>
  <conditionalFormatting sqref="J41:K41">
    <cfRule type="cellIs" dxfId="16" priority="64" stopIfTrue="1" operator="equal">
      <formula>0</formula>
    </cfRule>
  </conditionalFormatting>
  <conditionalFormatting sqref="D46">
    <cfRule type="cellIs" dxfId="15" priority="61" stopIfTrue="1" operator="equal">
      <formula>0</formula>
    </cfRule>
  </conditionalFormatting>
  <conditionalFormatting sqref="J46:K46">
    <cfRule type="cellIs" dxfId="14" priority="60" stopIfTrue="1" operator="equal">
      <formula>0</formula>
    </cfRule>
  </conditionalFormatting>
  <conditionalFormatting sqref="J38:K38">
    <cfRule type="cellIs" dxfId="13" priority="48" stopIfTrue="1" operator="equal">
      <formula>0</formula>
    </cfRule>
  </conditionalFormatting>
  <conditionalFormatting sqref="D38">
    <cfRule type="cellIs" dxfId="12" priority="47" stopIfTrue="1" operator="equal">
      <formula>0</formula>
    </cfRule>
  </conditionalFormatting>
  <conditionalFormatting sqref="D44">
    <cfRule type="cellIs" dxfId="11" priority="46" stopIfTrue="1" operator="equal">
      <formula>0</formula>
    </cfRule>
  </conditionalFormatting>
  <conditionalFormatting sqref="J44:K44">
    <cfRule type="cellIs" dxfId="10" priority="45" stopIfTrue="1" operator="equal">
      <formula>0</formula>
    </cfRule>
  </conditionalFormatting>
  <conditionalFormatting sqref="D50">
    <cfRule type="cellIs" dxfId="9" priority="44" stopIfTrue="1" operator="equal">
      <formula>0</formula>
    </cfRule>
  </conditionalFormatting>
  <conditionalFormatting sqref="J50:K50">
    <cfRule type="cellIs" dxfId="8" priority="43" stopIfTrue="1" operator="equal">
      <formula>0</formula>
    </cfRule>
  </conditionalFormatting>
  <conditionalFormatting sqref="D4:D54">
    <cfRule type="cellIs" dxfId="7" priority="42" stopIfTrue="1" operator="equal">
      <formula>0</formula>
    </cfRule>
  </conditionalFormatting>
  <conditionalFormatting sqref="J51:K51">
    <cfRule type="cellIs" dxfId="6" priority="41" stopIfTrue="1" operator="equal">
      <formula>0</formula>
    </cfRule>
  </conditionalFormatting>
  <conditionalFormatting sqref="D52">
    <cfRule type="cellIs" dxfId="5" priority="40" stopIfTrue="1" operator="equal">
      <formula>0</formula>
    </cfRule>
  </conditionalFormatting>
  <conditionalFormatting sqref="J52:K52">
    <cfRule type="cellIs" dxfId="4" priority="39" stopIfTrue="1" operator="equal">
      <formula>0</formula>
    </cfRule>
  </conditionalFormatting>
  <conditionalFormatting sqref="D53">
    <cfRule type="cellIs" dxfId="3" priority="38" stopIfTrue="1" operator="equal">
      <formula>0</formula>
    </cfRule>
  </conditionalFormatting>
  <conditionalFormatting sqref="J53:K53">
    <cfRule type="cellIs" dxfId="2" priority="37" stopIfTrue="1" operator="equal">
      <formula>0</formula>
    </cfRule>
  </conditionalFormatting>
  <conditionalFormatting sqref="D54">
    <cfRule type="cellIs" dxfId="1" priority="36" stopIfTrue="1" operator="equal">
      <formula>0</formula>
    </cfRule>
  </conditionalFormatting>
  <conditionalFormatting sqref="J54:K54">
    <cfRule type="cellIs" dxfId="0" priority="35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N10" sqref="N10"/>
    </sheetView>
  </sheetViews>
  <sheetFormatPr defaultRowHeight="15" x14ac:dyDescent="0.3"/>
  <cols>
    <col min="1" max="1" width="3.5703125" style="107" customWidth="1"/>
    <col min="2" max="2" width="33.7109375" style="107" customWidth="1"/>
    <col min="3" max="3" width="37.85546875" style="107" customWidth="1"/>
    <col min="4" max="5" width="14.85546875" style="107" customWidth="1"/>
    <col min="6" max="6" width="11.7109375" style="107" customWidth="1"/>
    <col min="7" max="7" width="9.140625" style="107"/>
    <col min="8" max="8" width="10.28515625" style="107" customWidth="1"/>
    <col min="9" max="10" width="10.140625" style="107" customWidth="1"/>
    <col min="11" max="11" width="10.5703125" style="107" customWidth="1"/>
    <col min="12" max="18" width="9.140625" style="107" customWidth="1"/>
    <col min="19" max="16384" width="9.140625" style="107"/>
  </cols>
  <sheetData>
    <row r="1" spans="1:15" x14ac:dyDescent="0.3">
      <c r="A1" s="150" t="s">
        <v>3</v>
      </c>
      <c r="B1" s="153" t="s">
        <v>4</v>
      </c>
      <c r="C1" s="153" t="s">
        <v>259</v>
      </c>
      <c r="D1" s="150" t="s">
        <v>1012</v>
      </c>
      <c r="E1" s="153" t="s">
        <v>1013</v>
      </c>
      <c r="F1" s="162" t="s">
        <v>564</v>
      </c>
      <c r="G1" s="159" t="s">
        <v>8</v>
      </c>
      <c r="H1" s="153" t="s">
        <v>198</v>
      </c>
      <c r="I1" s="156" t="s">
        <v>0</v>
      </c>
      <c r="J1" s="157"/>
      <c r="K1" s="158"/>
    </row>
    <row r="2" spans="1:15" ht="30" x14ac:dyDescent="0.3">
      <c r="A2" s="151"/>
      <c r="B2" s="154"/>
      <c r="C2" s="154"/>
      <c r="D2" s="151"/>
      <c r="E2" s="154"/>
      <c r="F2" s="163"/>
      <c r="G2" s="160"/>
      <c r="H2" s="154"/>
      <c r="I2" s="108" t="s">
        <v>260</v>
      </c>
      <c r="J2" s="109" t="s">
        <v>1</v>
      </c>
      <c r="K2" s="108" t="s">
        <v>261</v>
      </c>
    </row>
    <row r="3" spans="1:15" x14ac:dyDescent="0.3">
      <c r="A3" s="152"/>
      <c r="B3" s="155"/>
      <c r="C3" s="155"/>
      <c r="D3" s="152"/>
      <c r="E3" s="155"/>
      <c r="F3" s="164"/>
      <c r="G3" s="161"/>
      <c r="H3" s="155"/>
      <c r="I3" s="106" t="s">
        <v>20</v>
      </c>
      <c r="J3" s="106" t="s">
        <v>20</v>
      </c>
      <c r="K3" s="106" t="s">
        <v>20</v>
      </c>
    </row>
    <row r="4" spans="1:15" s="115" customFormat="1" ht="15.75" customHeight="1" x14ac:dyDescent="0.3">
      <c r="A4" s="110">
        <v>1</v>
      </c>
      <c r="B4" s="106" t="s">
        <v>144</v>
      </c>
      <c r="C4" s="106" t="s">
        <v>991</v>
      </c>
      <c r="D4" s="106" t="s">
        <v>1005</v>
      </c>
      <c r="E4" s="106" t="s">
        <v>1006</v>
      </c>
      <c r="F4" s="129">
        <v>43489</v>
      </c>
      <c r="G4" s="126" t="s">
        <v>1003</v>
      </c>
      <c r="H4" s="106" t="s">
        <v>235</v>
      </c>
      <c r="I4" s="126">
        <v>3781.328</v>
      </c>
      <c r="J4" s="126">
        <v>9.1050000000000004</v>
      </c>
      <c r="K4" s="126">
        <v>3772.223</v>
      </c>
    </row>
    <row r="5" spans="1:15" s="115" customFormat="1" ht="15.75" customHeight="1" x14ac:dyDescent="0.3">
      <c r="A5" s="110">
        <v>2</v>
      </c>
      <c r="B5" s="106" t="s">
        <v>998</v>
      </c>
      <c r="C5" s="106" t="s">
        <v>999</v>
      </c>
      <c r="D5" s="106" t="s">
        <v>1011</v>
      </c>
      <c r="E5" s="106" t="s">
        <v>1011</v>
      </c>
      <c r="F5" s="129">
        <v>43503</v>
      </c>
      <c r="G5" s="126">
        <v>110</v>
      </c>
      <c r="H5" s="127" t="s">
        <v>220</v>
      </c>
      <c r="I5" s="126">
        <v>61598.559000000001</v>
      </c>
      <c r="J5" s="126">
        <v>17700</v>
      </c>
      <c r="K5" s="126">
        <v>43898.559000000001</v>
      </c>
    </row>
    <row r="6" spans="1:15" s="115" customFormat="1" ht="15.75" customHeight="1" x14ac:dyDescent="0.3">
      <c r="A6" s="110">
        <v>3</v>
      </c>
      <c r="B6" s="106" t="s">
        <v>995</v>
      </c>
      <c r="C6" s="106" t="s">
        <v>996</v>
      </c>
      <c r="D6" s="106" t="s">
        <v>997</v>
      </c>
      <c r="E6" s="106" t="s">
        <v>1010</v>
      </c>
      <c r="F6" s="129">
        <v>43515</v>
      </c>
      <c r="G6" s="126">
        <v>52.033333333333331</v>
      </c>
      <c r="H6" s="127" t="s">
        <v>233</v>
      </c>
      <c r="I6" s="126">
        <v>3468.23495</v>
      </c>
      <c r="J6" s="126"/>
      <c r="K6" s="126">
        <v>3468.23495</v>
      </c>
    </row>
    <row r="7" spans="1:15" s="115" customFormat="1" ht="15.75" customHeight="1" x14ac:dyDescent="0.3">
      <c r="A7" s="110">
        <v>4</v>
      </c>
      <c r="B7" s="106" t="s">
        <v>341</v>
      </c>
      <c r="C7" s="106" t="s">
        <v>989</v>
      </c>
      <c r="D7" s="106" t="s">
        <v>990</v>
      </c>
      <c r="E7" s="106" t="s">
        <v>990</v>
      </c>
      <c r="F7" s="129">
        <v>43517</v>
      </c>
      <c r="G7" s="126">
        <v>82.5</v>
      </c>
      <c r="H7" s="127" t="s">
        <v>220</v>
      </c>
      <c r="I7" s="126">
        <v>17306.81884</v>
      </c>
      <c r="J7" s="126">
        <v>8653.4096300000001</v>
      </c>
      <c r="K7" s="126">
        <v>8653.4092099999998</v>
      </c>
    </row>
    <row r="8" spans="1:15" s="115" customFormat="1" ht="15.75" customHeight="1" x14ac:dyDescent="0.3">
      <c r="B8" s="116" t="s">
        <v>1057</v>
      </c>
      <c r="C8" s="116" t="s">
        <v>1058</v>
      </c>
      <c r="D8" s="116" t="s">
        <v>1089</v>
      </c>
      <c r="E8" s="116" t="s">
        <v>1089</v>
      </c>
      <c r="F8" s="130">
        <v>43524</v>
      </c>
      <c r="G8" s="128">
        <v>5</v>
      </c>
      <c r="H8" s="116" t="s">
        <v>235</v>
      </c>
      <c r="I8" s="128">
        <v>583.56899999999996</v>
      </c>
      <c r="J8" s="128">
        <v>538.56899999999996</v>
      </c>
      <c r="K8" s="128">
        <v>45</v>
      </c>
    </row>
    <row r="9" spans="1:15" ht="15.75" customHeight="1" x14ac:dyDescent="0.3">
      <c r="A9" s="110">
        <v>5</v>
      </c>
      <c r="B9" s="106" t="s">
        <v>851</v>
      </c>
      <c r="C9" s="106" t="s">
        <v>992</v>
      </c>
      <c r="D9" s="106" t="s">
        <v>1007</v>
      </c>
      <c r="E9" s="106" t="s">
        <v>1007</v>
      </c>
      <c r="F9" s="129">
        <v>43529</v>
      </c>
      <c r="G9" s="126">
        <v>13.966666666666667</v>
      </c>
      <c r="H9" s="106" t="s">
        <v>235</v>
      </c>
      <c r="I9" s="126">
        <v>1640.364</v>
      </c>
      <c r="J9" s="126"/>
      <c r="K9" s="126">
        <v>1640.364</v>
      </c>
      <c r="N9" s="115"/>
      <c r="O9" s="115"/>
    </row>
    <row r="10" spans="1:15" ht="15.75" customHeight="1" x14ac:dyDescent="0.3">
      <c r="A10" s="110">
        <v>6</v>
      </c>
      <c r="B10" s="106" t="s">
        <v>993</v>
      </c>
      <c r="C10" s="106" t="s">
        <v>994</v>
      </c>
      <c r="D10" s="106" t="s">
        <v>1008</v>
      </c>
      <c r="E10" s="106" t="s">
        <v>1009</v>
      </c>
      <c r="F10" s="129">
        <v>43542</v>
      </c>
      <c r="G10" s="126">
        <v>90</v>
      </c>
      <c r="H10" s="127" t="s">
        <v>1004</v>
      </c>
      <c r="I10" s="126">
        <v>8402.6</v>
      </c>
      <c r="J10" s="126">
        <v>4793.6000000000004</v>
      </c>
      <c r="K10" s="126">
        <v>3609</v>
      </c>
      <c r="N10" s="115"/>
      <c r="O10" s="115"/>
    </row>
    <row r="11" spans="1:15" ht="15.75" customHeight="1" x14ac:dyDescent="0.3">
      <c r="A11" s="110">
        <v>7</v>
      </c>
      <c r="B11" s="106" t="s">
        <v>1000</v>
      </c>
      <c r="C11" s="106" t="s">
        <v>1001</v>
      </c>
      <c r="D11" s="106" t="s">
        <v>1002</v>
      </c>
      <c r="E11" s="106" t="s">
        <v>1002</v>
      </c>
      <c r="F11" s="129">
        <v>43542</v>
      </c>
      <c r="G11" s="126">
        <v>52</v>
      </c>
      <c r="H11" s="127" t="s">
        <v>233</v>
      </c>
      <c r="I11" s="126">
        <v>4911.1391999999996</v>
      </c>
      <c r="J11" s="126">
        <v>2823.1392000000001</v>
      </c>
      <c r="K11" s="126">
        <v>2088</v>
      </c>
      <c r="N11" s="115"/>
      <c r="O11" s="115"/>
    </row>
    <row r="12" spans="1:15" x14ac:dyDescent="0.3">
      <c r="A12" s="110">
        <v>8</v>
      </c>
      <c r="B12" s="106" t="s">
        <v>1020</v>
      </c>
      <c r="C12" s="106" t="s">
        <v>1021</v>
      </c>
      <c r="D12" s="106" t="s">
        <v>1036</v>
      </c>
      <c r="E12" s="106" t="s">
        <v>1037</v>
      </c>
      <c r="F12" s="129">
        <v>43556</v>
      </c>
      <c r="G12" s="126">
        <v>110</v>
      </c>
      <c r="H12" s="127" t="s">
        <v>220</v>
      </c>
      <c r="I12" s="126">
        <v>31792.16</v>
      </c>
      <c r="J12" s="126"/>
      <c r="K12" s="126">
        <v>31792.16</v>
      </c>
    </row>
    <row r="13" spans="1:15" x14ac:dyDescent="0.3">
      <c r="A13" s="110">
        <v>9</v>
      </c>
      <c r="B13" s="106" t="s">
        <v>640</v>
      </c>
      <c r="C13" s="106" t="s">
        <v>1018</v>
      </c>
      <c r="D13" s="106" t="s">
        <v>1038</v>
      </c>
      <c r="E13" s="106" t="s">
        <v>1038</v>
      </c>
      <c r="F13" s="129">
        <v>43557</v>
      </c>
      <c r="G13" s="126">
        <v>28.916666666666668</v>
      </c>
      <c r="H13" s="127" t="s">
        <v>220</v>
      </c>
      <c r="I13" s="126">
        <v>1000</v>
      </c>
      <c r="J13" s="126"/>
      <c r="K13" s="126">
        <v>1000</v>
      </c>
    </row>
    <row r="14" spans="1:15" x14ac:dyDescent="0.3">
      <c r="A14" s="110">
        <v>10</v>
      </c>
      <c r="B14" s="106" t="s">
        <v>341</v>
      </c>
      <c r="C14" s="106" t="s">
        <v>1017</v>
      </c>
      <c r="D14" s="106" t="s">
        <v>553</v>
      </c>
      <c r="E14" s="106" t="s">
        <v>1039</v>
      </c>
      <c r="F14" s="129">
        <v>43587</v>
      </c>
      <c r="G14" s="126">
        <v>90</v>
      </c>
      <c r="H14" s="127" t="s">
        <v>233</v>
      </c>
      <c r="I14" s="126">
        <v>2500</v>
      </c>
      <c r="J14" s="126"/>
      <c r="K14" s="126">
        <v>2500</v>
      </c>
    </row>
    <row r="15" spans="1:15" x14ac:dyDescent="0.3">
      <c r="A15" s="110">
        <v>11</v>
      </c>
      <c r="B15" s="106" t="s">
        <v>805</v>
      </c>
      <c r="C15" s="106" t="s">
        <v>1022</v>
      </c>
      <c r="D15" s="106" t="s">
        <v>1040</v>
      </c>
      <c r="E15" s="106" t="s">
        <v>1023</v>
      </c>
      <c r="F15" s="129">
        <v>43587</v>
      </c>
      <c r="G15" s="126">
        <v>94</v>
      </c>
      <c r="H15" s="127" t="s">
        <v>220</v>
      </c>
      <c r="I15" s="126">
        <v>39774.031999999999</v>
      </c>
      <c r="J15" s="126">
        <v>22461.69</v>
      </c>
      <c r="K15" s="126">
        <v>17312.342000000001</v>
      </c>
    </row>
    <row r="16" spans="1:15" x14ac:dyDescent="0.3">
      <c r="A16" s="110">
        <v>12</v>
      </c>
      <c r="B16" s="106" t="s">
        <v>738</v>
      </c>
      <c r="C16" s="106" t="s">
        <v>1014</v>
      </c>
      <c r="D16" s="106" t="s">
        <v>1041</v>
      </c>
      <c r="E16" s="106" t="s">
        <v>1042</v>
      </c>
      <c r="F16" s="129">
        <v>43599</v>
      </c>
      <c r="G16" s="126">
        <v>72</v>
      </c>
      <c r="H16" s="127" t="s">
        <v>233</v>
      </c>
      <c r="I16" s="126">
        <v>2876.8484200000003</v>
      </c>
      <c r="J16" s="126">
        <v>1820.36042</v>
      </c>
      <c r="K16" s="126">
        <v>1056.4880000000001</v>
      </c>
    </row>
    <row r="17" spans="1:11" x14ac:dyDescent="0.3">
      <c r="A17" s="110">
        <v>13</v>
      </c>
      <c r="B17" s="106" t="s">
        <v>738</v>
      </c>
      <c r="C17" s="106" t="s">
        <v>1015</v>
      </c>
      <c r="D17" s="106" t="s">
        <v>1043</v>
      </c>
      <c r="E17" s="106" t="s">
        <v>1043</v>
      </c>
      <c r="F17" s="129">
        <v>43599</v>
      </c>
      <c r="G17" s="126">
        <v>70</v>
      </c>
      <c r="H17" s="127" t="s">
        <v>233</v>
      </c>
      <c r="I17" s="126">
        <v>2607.4</v>
      </c>
      <c r="J17" s="126">
        <v>651.85</v>
      </c>
      <c r="K17" s="126">
        <v>1955.55</v>
      </c>
    </row>
    <row r="18" spans="1:11" x14ac:dyDescent="0.3">
      <c r="A18" s="110">
        <v>14</v>
      </c>
      <c r="B18" s="106" t="s">
        <v>1034</v>
      </c>
      <c r="C18" s="106" t="s">
        <v>1035</v>
      </c>
      <c r="D18" s="106" t="s">
        <v>1044</v>
      </c>
      <c r="E18" s="106" t="s">
        <v>1044</v>
      </c>
      <c r="F18" s="129">
        <v>43605</v>
      </c>
      <c r="G18" s="126">
        <v>90</v>
      </c>
      <c r="H18" s="127" t="s">
        <v>233</v>
      </c>
      <c r="I18" s="126">
        <v>1016.13122</v>
      </c>
      <c r="J18" s="126"/>
      <c r="K18" s="126">
        <v>1016.13122</v>
      </c>
    </row>
    <row r="19" spans="1:11" x14ac:dyDescent="0.3">
      <c r="A19" s="110">
        <v>15</v>
      </c>
      <c r="B19" s="106" t="s">
        <v>775</v>
      </c>
      <c r="C19" s="106" t="s">
        <v>1024</v>
      </c>
      <c r="D19" s="106" t="s">
        <v>1045</v>
      </c>
      <c r="E19" s="106" t="s">
        <v>1046</v>
      </c>
      <c r="F19" s="129">
        <v>43607</v>
      </c>
      <c r="G19" s="126">
        <v>90</v>
      </c>
      <c r="H19" s="127" t="s">
        <v>220</v>
      </c>
      <c r="I19" s="126">
        <v>27155.5</v>
      </c>
      <c r="J19" s="126">
        <v>13577.75</v>
      </c>
      <c r="K19" s="126">
        <v>13577.75</v>
      </c>
    </row>
    <row r="20" spans="1:11" x14ac:dyDescent="0.3">
      <c r="A20" s="110">
        <v>16</v>
      </c>
      <c r="B20" s="106" t="s">
        <v>1029</v>
      </c>
      <c r="C20" s="106" t="s">
        <v>1030</v>
      </c>
      <c r="D20" s="106" t="s">
        <v>1031</v>
      </c>
      <c r="E20" s="106" t="s">
        <v>1031</v>
      </c>
      <c r="F20" s="129">
        <v>43636</v>
      </c>
      <c r="G20" s="126">
        <v>100</v>
      </c>
      <c r="H20" s="127" t="s">
        <v>220</v>
      </c>
      <c r="I20" s="126">
        <v>73877.206000000006</v>
      </c>
      <c r="J20" s="126">
        <v>56333.249000000003</v>
      </c>
      <c r="K20" s="126">
        <v>21390.880000000001</v>
      </c>
    </row>
    <row r="21" spans="1:11" x14ac:dyDescent="0.3">
      <c r="A21" s="110">
        <v>17</v>
      </c>
      <c r="B21" s="106" t="s">
        <v>591</v>
      </c>
      <c r="C21" s="106" t="s">
        <v>1016</v>
      </c>
      <c r="D21" s="106" t="s">
        <v>1047</v>
      </c>
      <c r="E21" s="106" t="s">
        <v>1047</v>
      </c>
      <c r="F21" s="129">
        <v>43637</v>
      </c>
      <c r="G21" s="126">
        <v>90</v>
      </c>
      <c r="H21" s="127" t="s">
        <v>220</v>
      </c>
      <c r="I21" s="126">
        <v>10084.487999999999</v>
      </c>
      <c r="J21" s="126">
        <v>242.55</v>
      </c>
      <c r="K21" s="126">
        <v>9841.9380000000001</v>
      </c>
    </row>
    <row r="22" spans="1:11" x14ac:dyDescent="0.3">
      <c r="A22" s="110">
        <v>18</v>
      </c>
      <c r="B22" s="106" t="s">
        <v>851</v>
      </c>
      <c r="C22" s="106" t="s">
        <v>1019</v>
      </c>
      <c r="D22" s="106" t="s">
        <v>1048</v>
      </c>
      <c r="E22" s="106" t="s">
        <v>1048</v>
      </c>
      <c r="F22" s="129">
        <v>43640</v>
      </c>
      <c r="G22" s="126">
        <v>84.816666666666663</v>
      </c>
      <c r="H22" s="127" t="s">
        <v>233</v>
      </c>
      <c r="I22" s="126">
        <v>1157.2049999999999</v>
      </c>
      <c r="J22" s="126"/>
      <c r="K22" s="126">
        <v>1157.2049999999999</v>
      </c>
    </row>
    <row r="23" spans="1:11" x14ac:dyDescent="0.3">
      <c r="A23" s="110">
        <v>19</v>
      </c>
      <c r="B23" s="106" t="s">
        <v>1025</v>
      </c>
      <c r="C23" s="106" t="s">
        <v>1026</v>
      </c>
      <c r="D23" s="106" t="s">
        <v>1027</v>
      </c>
      <c r="E23" s="106" t="s">
        <v>1028</v>
      </c>
      <c r="F23" s="129">
        <v>43643</v>
      </c>
      <c r="G23" s="126">
        <v>120</v>
      </c>
      <c r="H23" s="127" t="s">
        <v>220</v>
      </c>
      <c r="I23" s="126">
        <v>31128</v>
      </c>
      <c r="J23" s="126">
        <v>19750.5</v>
      </c>
      <c r="K23" s="126">
        <v>11377.5</v>
      </c>
    </row>
    <row r="24" spans="1:11" x14ac:dyDescent="0.3">
      <c r="A24" s="110">
        <v>20</v>
      </c>
      <c r="B24" s="106" t="s">
        <v>1032</v>
      </c>
      <c r="C24" s="106" t="s">
        <v>1033</v>
      </c>
      <c r="D24" s="106" t="s">
        <v>1049</v>
      </c>
      <c r="E24" s="106" t="s">
        <v>1050</v>
      </c>
      <c r="F24" s="129">
        <v>43643</v>
      </c>
      <c r="G24" s="126">
        <v>109</v>
      </c>
      <c r="H24" s="127" t="s">
        <v>220</v>
      </c>
      <c r="I24" s="126">
        <v>9000.375</v>
      </c>
      <c r="J24" s="126">
        <v>3716.2</v>
      </c>
      <c r="K24" s="126">
        <v>5284.1750000000002</v>
      </c>
    </row>
    <row r="25" spans="1:11" x14ac:dyDescent="0.3">
      <c r="A25" s="110">
        <v>21</v>
      </c>
      <c r="B25" s="106" t="s">
        <v>720</v>
      </c>
      <c r="C25" s="106" t="s">
        <v>1066</v>
      </c>
      <c r="D25" s="106" t="s">
        <v>1075</v>
      </c>
      <c r="E25" s="106" t="s">
        <v>1076</v>
      </c>
      <c r="F25" s="129">
        <v>43649</v>
      </c>
      <c r="G25" s="126">
        <v>71.466666666666669</v>
      </c>
      <c r="H25" s="127" t="s">
        <v>233</v>
      </c>
      <c r="I25" s="126">
        <v>3527</v>
      </c>
      <c r="J25" s="126">
        <v>821.96799999999996</v>
      </c>
      <c r="K25" s="126">
        <v>2705.0320000000002</v>
      </c>
    </row>
    <row r="26" spans="1:11" x14ac:dyDescent="0.3">
      <c r="A26" s="110">
        <v>22</v>
      </c>
      <c r="B26" s="106" t="s">
        <v>790</v>
      </c>
      <c r="C26" s="106" t="s">
        <v>1062</v>
      </c>
      <c r="D26" s="106" t="s">
        <v>1063</v>
      </c>
      <c r="E26" s="106" t="s">
        <v>1063</v>
      </c>
      <c r="F26" s="129">
        <v>43650</v>
      </c>
      <c r="G26" s="126">
        <v>108</v>
      </c>
      <c r="H26" s="127" t="s">
        <v>220</v>
      </c>
      <c r="I26" s="126">
        <v>41835</v>
      </c>
      <c r="J26" s="126">
        <v>21000</v>
      </c>
      <c r="K26" s="126">
        <v>20835</v>
      </c>
    </row>
    <row r="27" spans="1:11" x14ac:dyDescent="0.3">
      <c r="A27" s="110">
        <v>23</v>
      </c>
      <c r="B27" s="106" t="s">
        <v>995</v>
      </c>
      <c r="C27" s="106" t="s">
        <v>1067</v>
      </c>
      <c r="D27" s="106" t="s">
        <v>1077</v>
      </c>
      <c r="E27" s="106" t="s">
        <v>1079</v>
      </c>
      <c r="F27" s="129">
        <v>43651</v>
      </c>
      <c r="G27" s="126">
        <v>105</v>
      </c>
      <c r="H27" s="127" t="s">
        <v>220</v>
      </c>
      <c r="I27" s="126">
        <v>38100</v>
      </c>
      <c r="J27" s="126">
        <v>19050</v>
      </c>
      <c r="K27" s="126">
        <v>19050</v>
      </c>
    </row>
    <row r="28" spans="1:11" x14ac:dyDescent="0.3">
      <c r="A28" s="110">
        <v>24</v>
      </c>
      <c r="B28" s="106" t="s">
        <v>1091</v>
      </c>
      <c r="C28" s="106" t="s">
        <v>1090</v>
      </c>
      <c r="D28" s="106" t="s">
        <v>1078</v>
      </c>
      <c r="E28" s="106" t="s">
        <v>1078</v>
      </c>
      <c r="F28" s="129">
        <v>43658</v>
      </c>
      <c r="G28" s="126">
        <v>114</v>
      </c>
      <c r="H28" s="127" t="s">
        <v>220</v>
      </c>
      <c r="I28" s="126">
        <v>28965.371760000002</v>
      </c>
      <c r="J28" s="126">
        <v>573</v>
      </c>
      <c r="K28" s="126">
        <v>28392.371760000002</v>
      </c>
    </row>
    <row r="29" spans="1:11" x14ac:dyDescent="0.3">
      <c r="A29" s="110">
        <v>25</v>
      </c>
      <c r="B29" s="106" t="s">
        <v>1073</v>
      </c>
      <c r="C29" s="106" t="s">
        <v>1074</v>
      </c>
      <c r="D29" s="106" t="s">
        <v>1080</v>
      </c>
      <c r="E29" s="106" t="s">
        <v>1081</v>
      </c>
      <c r="F29" s="129">
        <v>43658</v>
      </c>
      <c r="G29" s="126">
        <v>104</v>
      </c>
      <c r="H29" s="127" t="s">
        <v>220</v>
      </c>
      <c r="I29" s="126">
        <v>9379.5314299999991</v>
      </c>
      <c r="J29" s="126">
        <v>700.80710999999997</v>
      </c>
      <c r="K29" s="126">
        <v>8678.7243199999994</v>
      </c>
    </row>
    <row r="30" spans="1:11" x14ac:dyDescent="0.3">
      <c r="A30" s="110">
        <v>26</v>
      </c>
      <c r="B30" s="106" t="s">
        <v>1070</v>
      </c>
      <c r="C30" s="106" t="s">
        <v>1071</v>
      </c>
      <c r="D30" s="106" t="s">
        <v>1082</v>
      </c>
      <c r="E30" s="106" t="s">
        <v>1083</v>
      </c>
      <c r="F30" s="129">
        <v>43661</v>
      </c>
      <c r="G30" s="126">
        <v>52.85</v>
      </c>
      <c r="H30" s="127" t="s">
        <v>233</v>
      </c>
      <c r="I30" s="126">
        <v>1262</v>
      </c>
      <c r="J30" s="126"/>
      <c r="K30" s="126">
        <v>1262</v>
      </c>
    </row>
    <row r="31" spans="1:11" x14ac:dyDescent="0.3">
      <c r="A31" s="110">
        <v>27</v>
      </c>
      <c r="B31" s="106" t="s">
        <v>635</v>
      </c>
      <c r="C31" s="106" t="s">
        <v>1061</v>
      </c>
      <c r="D31" s="106" t="s">
        <v>485</v>
      </c>
      <c r="E31" s="106" t="s">
        <v>485</v>
      </c>
      <c r="F31" s="129">
        <v>43662</v>
      </c>
      <c r="G31" s="126">
        <v>90</v>
      </c>
      <c r="H31" s="127" t="s">
        <v>220</v>
      </c>
      <c r="I31" s="126">
        <v>19631.878000000001</v>
      </c>
      <c r="J31" s="126">
        <v>9815.9390000000003</v>
      </c>
      <c r="K31" s="126">
        <v>9815.9390000000003</v>
      </c>
    </row>
    <row r="32" spans="1:11" x14ac:dyDescent="0.3">
      <c r="A32" s="110">
        <v>28</v>
      </c>
      <c r="B32" s="106" t="s">
        <v>1068</v>
      </c>
      <c r="C32" s="106" t="s">
        <v>1069</v>
      </c>
      <c r="D32" s="106" t="s">
        <v>1084</v>
      </c>
      <c r="E32" s="106" t="s">
        <v>1085</v>
      </c>
      <c r="F32" s="129">
        <v>43686</v>
      </c>
      <c r="G32" s="126">
        <v>61</v>
      </c>
      <c r="H32" s="127" t="s">
        <v>233</v>
      </c>
      <c r="I32" s="126">
        <v>575.27800000000002</v>
      </c>
      <c r="J32" s="126"/>
      <c r="K32" s="126">
        <v>575.27800000000002</v>
      </c>
    </row>
    <row r="33" spans="1:11" x14ac:dyDescent="0.3">
      <c r="A33" s="110">
        <v>29</v>
      </c>
      <c r="B33" s="106" t="s">
        <v>873</v>
      </c>
      <c r="C33" s="106" t="s">
        <v>1072</v>
      </c>
      <c r="D33" s="106" t="s">
        <v>1086</v>
      </c>
      <c r="E33" s="106" t="s">
        <v>1086</v>
      </c>
      <c r="F33" s="129">
        <v>43692</v>
      </c>
      <c r="G33" s="126">
        <v>85</v>
      </c>
      <c r="H33" s="127" t="s">
        <v>233</v>
      </c>
      <c r="I33" s="126">
        <v>3704.8359999999998</v>
      </c>
      <c r="J33" s="126"/>
      <c r="K33" s="126">
        <v>3704.8359999999998</v>
      </c>
    </row>
    <row r="34" spans="1:11" x14ac:dyDescent="0.3">
      <c r="A34" s="110">
        <v>30</v>
      </c>
      <c r="B34" s="106" t="s">
        <v>631</v>
      </c>
      <c r="C34" s="106" t="s">
        <v>1060</v>
      </c>
      <c r="D34" s="106" t="s">
        <v>1087</v>
      </c>
      <c r="E34" s="106" t="s">
        <v>1087</v>
      </c>
      <c r="F34" s="129">
        <v>43711</v>
      </c>
      <c r="G34" s="126">
        <v>10.183333333333334</v>
      </c>
      <c r="H34" s="106" t="s">
        <v>235</v>
      </c>
      <c r="I34" s="126">
        <v>1609.4829999999999</v>
      </c>
      <c r="J34" s="126"/>
      <c r="K34" s="126">
        <v>1609.4829999999999</v>
      </c>
    </row>
    <row r="35" spans="1:11" x14ac:dyDescent="0.3">
      <c r="A35" s="110">
        <v>31</v>
      </c>
      <c r="B35" s="106" t="s">
        <v>527</v>
      </c>
      <c r="C35" s="106" t="s">
        <v>1059</v>
      </c>
      <c r="D35" s="106" t="s">
        <v>1088</v>
      </c>
      <c r="E35" s="106" t="s">
        <v>1088</v>
      </c>
      <c r="F35" s="129">
        <v>43712</v>
      </c>
      <c r="G35" s="126">
        <v>18</v>
      </c>
      <c r="H35" s="127" t="s">
        <v>220</v>
      </c>
      <c r="I35" s="126">
        <v>1294.29729</v>
      </c>
      <c r="J35" s="126">
        <v>294.29728999999998</v>
      </c>
      <c r="K35" s="126">
        <v>1000</v>
      </c>
    </row>
    <row r="36" spans="1:11" x14ac:dyDescent="0.3">
      <c r="A36" s="110">
        <v>32</v>
      </c>
      <c r="B36" s="106" t="s">
        <v>640</v>
      </c>
      <c r="C36" s="106" t="s">
        <v>1064</v>
      </c>
      <c r="D36" s="106" t="s">
        <v>1065</v>
      </c>
      <c r="E36" s="106" t="s">
        <v>1065</v>
      </c>
      <c r="F36" s="129">
        <v>43718</v>
      </c>
      <c r="G36" s="126">
        <v>87</v>
      </c>
      <c r="H36" s="127" t="s">
        <v>220</v>
      </c>
      <c r="I36" s="126">
        <v>51414.312109999999</v>
      </c>
      <c r="J36" s="126">
        <v>13508.618109999999</v>
      </c>
      <c r="K36" s="126">
        <v>37905.694000000003</v>
      </c>
    </row>
    <row r="37" spans="1:11" x14ac:dyDescent="0.3">
      <c r="A37" s="110">
        <v>33</v>
      </c>
      <c r="B37" s="106" t="s">
        <v>958</v>
      </c>
      <c r="C37" s="106" t="s">
        <v>1104</v>
      </c>
      <c r="D37" s="106" t="s">
        <v>1105</v>
      </c>
      <c r="E37" s="106" t="s">
        <v>1106</v>
      </c>
      <c r="F37" s="129">
        <v>43739</v>
      </c>
      <c r="G37" s="126">
        <v>95.09</v>
      </c>
      <c r="H37" s="127" t="s">
        <v>233</v>
      </c>
      <c r="I37" s="126">
        <v>2545</v>
      </c>
      <c r="J37" s="126">
        <v>1526.65</v>
      </c>
      <c r="K37" s="126">
        <v>1018.35</v>
      </c>
    </row>
    <row r="38" spans="1:11" x14ac:dyDescent="0.3">
      <c r="A38" s="110">
        <v>34</v>
      </c>
      <c r="B38" s="106" t="s">
        <v>570</v>
      </c>
      <c r="C38" s="106" t="s">
        <v>1095</v>
      </c>
      <c r="D38" s="106" t="s">
        <v>1097</v>
      </c>
      <c r="E38" s="106" t="s">
        <v>1098</v>
      </c>
      <c r="F38" s="129">
        <v>43746</v>
      </c>
      <c r="G38" s="126">
        <v>136.21666666666667</v>
      </c>
      <c r="H38" s="127" t="s">
        <v>220</v>
      </c>
      <c r="I38" s="126">
        <v>113200</v>
      </c>
      <c r="J38" s="126">
        <v>83362.957599999994</v>
      </c>
      <c r="K38" s="126">
        <v>29837.042399999998</v>
      </c>
    </row>
    <row r="39" spans="1:11" x14ac:dyDescent="0.3">
      <c r="A39" s="110">
        <v>35</v>
      </c>
      <c r="B39" s="106" t="s">
        <v>1110</v>
      </c>
      <c r="C39" s="106" t="s">
        <v>1111</v>
      </c>
      <c r="D39" s="106" t="s">
        <v>1112</v>
      </c>
      <c r="E39" s="106" t="s">
        <v>524</v>
      </c>
      <c r="F39" s="129">
        <v>43760</v>
      </c>
      <c r="G39" s="126">
        <v>120</v>
      </c>
      <c r="H39" s="127" t="s">
        <v>220</v>
      </c>
      <c r="I39" s="126">
        <v>26971.621739999999</v>
      </c>
      <c r="J39" s="126">
        <v>21883.317889999998</v>
      </c>
      <c r="K39" s="126">
        <v>5088.3038500000002</v>
      </c>
    </row>
    <row r="40" spans="1:11" x14ac:dyDescent="0.3">
      <c r="A40" s="110">
        <v>36</v>
      </c>
      <c r="B40" s="106" t="s">
        <v>852</v>
      </c>
      <c r="C40" s="106" t="s">
        <v>1113</v>
      </c>
      <c r="D40" s="106" t="s">
        <v>1114</v>
      </c>
      <c r="E40" s="106" t="s">
        <v>1115</v>
      </c>
      <c r="F40" s="129">
        <v>43775</v>
      </c>
      <c r="G40" s="126">
        <v>60</v>
      </c>
      <c r="H40" s="127" t="s">
        <v>233</v>
      </c>
      <c r="I40" s="126">
        <v>2096.9539199999999</v>
      </c>
      <c r="J40" s="126"/>
      <c r="K40" s="126">
        <v>2096.9539199999999</v>
      </c>
    </row>
    <row r="41" spans="1:11" x14ac:dyDescent="0.3">
      <c r="A41" s="110">
        <v>37</v>
      </c>
      <c r="B41" s="106" t="s">
        <v>698</v>
      </c>
      <c r="C41" s="106" t="s">
        <v>1092</v>
      </c>
      <c r="D41" s="106" t="s">
        <v>1093</v>
      </c>
      <c r="E41" s="106" t="s">
        <v>612</v>
      </c>
      <c r="F41" s="129">
        <v>43776</v>
      </c>
      <c r="G41" s="126">
        <v>90.933333333333337</v>
      </c>
      <c r="H41" s="127" t="s">
        <v>233</v>
      </c>
      <c r="I41" s="126">
        <v>5163.8268100000005</v>
      </c>
      <c r="J41" s="126">
        <v>3108.7693100000001</v>
      </c>
      <c r="K41" s="126">
        <v>2055.0574999999999</v>
      </c>
    </row>
    <row r="42" spans="1:11" x14ac:dyDescent="0.3">
      <c r="A42" s="110">
        <v>38</v>
      </c>
      <c r="B42" s="106" t="s">
        <v>640</v>
      </c>
      <c r="C42" s="106" t="s">
        <v>1094</v>
      </c>
      <c r="D42" s="106" t="s">
        <v>1096</v>
      </c>
      <c r="E42" s="106" t="s">
        <v>1096</v>
      </c>
      <c r="F42" s="129">
        <v>43776</v>
      </c>
      <c r="G42" s="126">
        <v>90</v>
      </c>
      <c r="H42" s="127" t="s">
        <v>233</v>
      </c>
      <c r="I42" s="126">
        <v>1813.547</v>
      </c>
      <c r="J42" s="126">
        <v>313.72000000000003</v>
      </c>
      <c r="K42" s="126">
        <v>1499.827</v>
      </c>
    </row>
    <row r="43" spans="1:11" x14ac:dyDescent="0.3">
      <c r="A43" s="110">
        <v>39</v>
      </c>
      <c r="B43" s="106" t="s">
        <v>829</v>
      </c>
      <c r="C43" s="106" t="s">
        <v>1103</v>
      </c>
      <c r="D43" s="106" t="s">
        <v>343</v>
      </c>
      <c r="E43" s="106" t="s">
        <v>343</v>
      </c>
      <c r="F43" s="129">
        <v>43776</v>
      </c>
      <c r="G43" s="126">
        <v>72.433333333333337</v>
      </c>
      <c r="H43" s="127" t="s">
        <v>233</v>
      </c>
      <c r="I43" s="126">
        <v>5651.76</v>
      </c>
      <c r="J43" s="126">
        <v>2923.6</v>
      </c>
      <c r="K43" s="126">
        <v>2728.16</v>
      </c>
    </row>
    <row r="44" spans="1:11" x14ac:dyDescent="0.3">
      <c r="A44" s="110">
        <v>40</v>
      </c>
      <c r="B44" s="106" t="s">
        <v>570</v>
      </c>
      <c r="C44" s="106" t="s">
        <v>1116</v>
      </c>
      <c r="D44" s="106" t="s">
        <v>1099</v>
      </c>
      <c r="E44" s="106" t="s">
        <v>1100</v>
      </c>
      <c r="F44" s="129">
        <v>43790</v>
      </c>
      <c r="G44" s="126">
        <v>100</v>
      </c>
      <c r="H44" s="127" t="s">
        <v>220</v>
      </c>
      <c r="I44" s="126">
        <v>262207.78999999998</v>
      </c>
      <c r="J44" s="126">
        <v>236440.24758999998</v>
      </c>
      <c r="K44" s="126">
        <v>25767.542410000002</v>
      </c>
    </row>
    <row r="45" spans="1:11" x14ac:dyDescent="0.3">
      <c r="A45" s="110">
        <v>41</v>
      </c>
      <c r="B45" s="106" t="s">
        <v>844</v>
      </c>
      <c r="C45" s="106" t="s">
        <v>1107</v>
      </c>
      <c r="D45" s="106" t="s">
        <v>1108</v>
      </c>
      <c r="E45" s="106" t="s">
        <v>1109</v>
      </c>
      <c r="F45" s="129">
        <v>43791</v>
      </c>
      <c r="G45" s="126">
        <v>80</v>
      </c>
      <c r="H45" s="106" t="s">
        <v>235</v>
      </c>
      <c r="I45" s="126">
        <v>31117</v>
      </c>
      <c r="J45" s="126"/>
      <c r="K45" s="126">
        <v>31117</v>
      </c>
    </row>
    <row r="46" spans="1:11" x14ac:dyDescent="0.3">
      <c r="A46" s="110">
        <v>42</v>
      </c>
      <c r="B46" s="106" t="s">
        <v>720</v>
      </c>
      <c r="C46" s="106" t="s">
        <v>1101</v>
      </c>
      <c r="D46" s="106" t="s">
        <v>1102</v>
      </c>
      <c r="E46" s="106" t="s">
        <v>1102</v>
      </c>
      <c r="F46" s="129">
        <v>43817</v>
      </c>
      <c r="G46" s="126">
        <v>16</v>
      </c>
      <c r="H46" s="127" t="s">
        <v>220</v>
      </c>
      <c r="I46" s="126">
        <f>K46</f>
        <v>1000</v>
      </c>
      <c r="J46" s="126"/>
      <c r="K46" s="126">
        <v>1000</v>
      </c>
    </row>
    <row r="47" spans="1:11" x14ac:dyDescent="0.3">
      <c r="A47" s="110">
        <v>43</v>
      </c>
      <c r="B47" s="106" t="s">
        <v>341</v>
      </c>
      <c r="C47" s="106" t="s">
        <v>1119</v>
      </c>
      <c r="D47" s="106" t="s">
        <v>1121</v>
      </c>
      <c r="E47" s="106" t="s">
        <v>1121</v>
      </c>
      <c r="F47" s="129">
        <v>43820</v>
      </c>
      <c r="G47" s="126">
        <v>110</v>
      </c>
      <c r="H47" s="127" t="s">
        <v>220</v>
      </c>
      <c r="I47" s="126">
        <v>42061.941229999997</v>
      </c>
      <c r="J47" s="126">
        <v>41081.941229999997</v>
      </c>
      <c r="K47" s="126">
        <v>980</v>
      </c>
    </row>
    <row r="48" spans="1:11" x14ac:dyDescent="0.3">
      <c r="A48" s="110">
        <v>44</v>
      </c>
      <c r="B48" s="106" t="s">
        <v>1117</v>
      </c>
      <c r="C48" s="106" t="s">
        <v>1118</v>
      </c>
      <c r="D48" s="106" t="s">
        <v>1120</v>
      </c>
      <c r="E48" s="106" t="s">
        <v>1122</v>
      </c>
      <c r="F48" s="129">
        <v>43822</v>
      </c>
      <c r="G48" s="126">
        <v>98</v>
      </c>
      <c r="H48" s="127" t="s">
        <v>220</v>
      </c>
      <c r="I48" s="126">
        <f>SUM(J48:K48)</f>
        <v>15000</v>
      </c>
      <c r="J48" s="126">
        <v>8000</v>
      </c>
      <c r="K48" s="126">
        <v>7000</v>
      </c>
    </row>
    <row r="49" spans="1:11" x14ac:dyDescent="0.3">
      <c r="A49" s="110">
        <v>45</v>
      </c>
      <c r="B49" s="106" t="s">
        <v>940</v>
      </c>
      <c r="C49" s="106" t="s">
        <v>1123</v>
      </c>
      <c r="D49" s="106" t="s">
        <v>1125</v>
      </c>
      <c r="E49" s="106" t="s">
        <v>1125</v>
      </c>
      <c r="F49" s="129">
        <v>43825</v>
      </c>
      <c r="G49" s="126">
        <f>21+5/60</f>
        <v>21.083333333333332</v>
      </c>
      <c r="H49" s="127" t="s">
        <v>220</v>
      </c>
      <c r="I49" s="126">
        <v>999.54600000000005</v>
      </c>
      <c r="J49" s="126"/>
      <c r="K49" s="126">
        <v>999.54600000000005</v>
      </c>
    </row>
    <row r="50" spans="1:11" x14ac:dyDescent="0.3">
      <c r="A50" s="110">
        <v>46</v>
      </c>
      <c r="B50" s="106" t="s">
        <v>1034</v>
      </c>
      <c r="C50" s="106" t="s">
        <v>1124</v>
      </c>
      <c r="D50" s="106" t="s">
        <v>1126</v>
      </c>
      <c r="E50" s="106" t="s">
        <v>1126</v>
      </c>
      <c r="F50" s="129">
        <v>43825</v>
      </c>
      <c r="G50" s="126">
        <f>85+32/60</f>
        <v>85.533333333333331</v>
      </c>
      <c r="H50" s="107" t="s">
        <v>233</v>
      </c>
      <c r="I50" s="126">
        <v>1566.95586</v>
      </c>
      <c r="J50" s="126"/>
      <c r="K50" s="126">
        <v>1566.95586</v>
      </c>
    </row>
  </sheetData>
  <autoFilter ref="A1:K50">
    <filterColumn colId="8" showButton="0"/>
    <filterColumn colId="9" showButton="0"/>
  </autoFilter>
  <sortState ref="B4:K48">
    <sortCondition ref="F4:F48"/>
  </sortState>
  <mergeCells count="9">
    <mergeCell ref="G1:G3"/>
    <mergeCell ref="H1:H3"/>
    <mergeCell ref="I1:K1"/>
    <mergeCell ref="A1:A3"/>
    <mergeCell ref="B1:B3"/>
    <mergeCell ref="C1:C3"/>
    <mergeCell ref="D1:D3"/>
    <mergeCell ref="E1:E3"/>
    <mergeCell ref="F1:F3"/>
  </mergeCells>
  <pageMargins left="0.31496062992125984" right="0.31496062992125984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2007-2011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'2007-2011'!Область_печати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</vt:vector>
  </TitlesOfParts>
  <Company>MCU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Євгеній</cp:lastModifiedBy>
  <cp:lastPrinted>2019-12-24T10:47:21Z</cp:lastPrinted>
  <dcterms:created xsi:type="dcterms:W3CDTF">2008-12-04T12:44:13Z</dcterms:created>
  <dcterms:modified xsi:type="dcterms:W3CDTF">2020-03-30T12:09:14Z</dcterms:modified>
</cp:coreProperties>
</file>